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0490" windowHeight="9045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/>
  <c r="G44"/>
  <c r="I35"/>
  <c r="G35"/>
  <c r="G34"/>
  <c r="I34"/>
  <c r="D21" i="5" l="1"/>
  <c r="D19" l="1"/>
  <c r="D12"/>
  <c r="D20" s="1"/>
  <c r="I63" i="1"/>
  <c r="G63" l="1"/>
  <c r="I26"/>
  <c r="H26"/>
  <c r="G26"/>
  <c r="F26"/>
  <c r="D24" i="5"/>
  <c r="D25"/>
  <c r="D23"/>
  <c r="D18"/>
  <c r="D6"/>
  <c r="D17"/>
  <c r="D15"/>
  <c r="D16"/>
  <c r="D10"/>
  <c r="C10" i="3"/>
  <c r="D13"/>
  <c r="I17" i="2" l="1"/>
  <c r="H17"/>
  <c r="G17"/>
  <c r="F17"/>
  <c r="D17"/>
  <c r="C17"/>
  <c r="C28" i="1"/>
  <c r="C12" i="3" s="1"/>
  <c r="C8" s="1"/>
  <c r="B20" i="5" l="1"/>
  <c r="B19"/>
  <c r="C21"/>
  <c r="C20"/>
  <c r="C19"/>
  <c r="E59" i="1" l="1"/>
  <c r="E46"/>
  <c r="E45"/>
  <c r="E89"/>
  <c r="E48"/>
  <c r="E17" i="2" s="1"/>
  <c r="E26" i="1" l="1"/>
  <c r="E28"/>
  <c r="E29"/>
  <c r="E32"/>
  <c r="E33"/>
  <c r="E34"/>
  <c r="E35"/>
  <c r="E36"/>
  <c r="E38"/>
  <c r="E39"/>
  <c r="E40"/>
  <c r="E43"/>
  <c r="E44"/>
  <c r="E47"/>
  <c r="C78" l="1"/>
  <c r="D78"/>
  <c r="E78"/>
  <c r="F78"/>
  <c r="C7" i="4" l="1"/>
  <c r="D7"/>
  <c r="B23" i="5"/>
  <c r="B15"/>
  <c r="B25"/>
  <c r="B24"/>
  <c r="D12" i="3"/>
  <c r="D10"/>
  <c r="C23" i="5" l="1"/>
  <c r="B17"/>
  <c r="B16"/>
  <c r="C15"/>
  <c r="C17"/>
  <c r="E9" i="3"/>
  <c r="F43"/>
  <c r="G13"/>
  <c r="H13"/>
  <c r="F13"/>
  <c r="G12"/>
  <c r="H12"/>
  <c r="I12"/>
  <c r="G10"/>
  <c r="H10"/>
  <c r="I10"/>
  <c r="C25" i="5" l="1"/>
  <c r="E56" i="1" l="1"/>
  <c r="G25"/>
  <c r="H25"/>
  <c r="I25"/>
  <c r="F25"/>
  <c r="G30"/>
  <c r="H30"/>
  <c r="I30"/>
  <c r="F75"/>
  <c r="F55" s="1"/>
  <c r="F30"/>
  <c r="F98"/>
  <c r="F23" i="2" s="1"/>
  <c r="F97" i="1"/>
  <c r="F96"/>
  <c r="F94" s="1"/>
  <c r="F100" l="1"/>
  <c r="F23" i="3"/>
  <c r="F25" i="2"/>
  <c r="F21" s="1"/>
  <c r="F16"/>
  <c r="F26" i="3" s="1"/>
  <c r="E25" i="1"/>
  <c r="F12" i="3"/>
  <c r="E12" s="1"/>
  <c r="H8"/>
  <c r="H42" s="1"/>
  <c r="F15" i="2" l="1"/>
  <c r="F25" i="3" s="1"/>
  <c r="G96" i="1"/>
  <c r="G94" s="1"/>
  <c r="G78" l="1"/>
  <c r="H78"/>
  <c r="I78"/>
  <c r="G97"/>
  <c r="H97"/>
  <c r="I97"/>
  <c r="G98"/>
  <c r="G23" i="2" s="1"/>
  <c r="H98" i="1"/>
  <c r="H23" i="2" s="1"/>
  <c r="I98" i="1"/>
  <c r="I23" i="2" s="1"/>
  <c r="G75" i="1"/>
  <c r="G55" s="1"/>
  <c r="H75"/>
  <c r="H55" s="1"/>
  <c r="I75"/>
  <c r="I55" s="1"/>
  <c r="G16" i="2" l="1"/>
  <c r="G23" i="3"/>
  <c r="G25" i="2"/>
  <c r="I25"/>
  <c r="I16"/>
  <c r="I26" i="3" s="1"/>
  <c r="I23"/>
  <c r="G21" i="2"/>
  <c r="H25"/>
  <c r="H21" s="1"/>
  <c r="H16"/>
  <c r="H23" i="3"/>
  <c r="I100" i="1"/>
  <c r="I96"/>
  <c r="H96"/>
  <c r="G26" i="3" l="1"/>
  <c r="G15" i="2"/>
  <c r="G25" i="3" s="1"/>
  <c r="H26"/>
  <c r="H15" i="2"/>
  <c r="H25" i="3" s="1"/>
  <c r="H94" i="1"/>
  <c r="I94"/>
  <c r="I101" s="1"/>
  <c r="I24" i="3" s="1"/>
  <c r="H90" i="1"/>
  <c r="I90"/>
  <c r="G90"/>
  <c r="E26" i="3" l="1"/>
  <c r="C42"/>
  <c r="D8"/>
  <c r="D42" s="1"/>
  <c r="C26" i="2"/>
  <c r="D26"/>
  <c r="F26"/>
  <c r="G26"/>
  <c r="H26"/>
  <c r="I26"/>
  <c r="C96" i="1"/>
  <c r="C94" s="1"/>
  <c r="D96"/>
  <c r="D94" s="1"/>
  <c r="C97"/>
  <c r="D97"/>
  <c r="C98"/>
  <c r="C23" i="2" s="1"/>
  <c r="D98" i="1"/>
  <c r="E26" i="2" l="1"/>
  <c r="C23" i="3"/>
  <c r="C25" i="2"/>
  <c r="C21" s="1"/>
  <c r="C16"/>
  <c r="D23" i="3"/>
  <c r="D16" i="2"/>
  <c r="D25"/>
  <c r="D23"/>
  <c r="C25" i="1"/>
  <c r="C90" s="1"/>
  <c r="D25"/>
  <c r="D90" s="1"/>
  <c r="C30"/>
  <c r="D30"/>
  <c r="C75"/>
  <c r="D75"/>
  <c r="D100" s="1"/>
  <c r="D91" s="1"/>
  <c r="D21" i="3" s="1"/>
  <c r="C26" l="1"/>
  <c r="C15" i="2"/>
  <c r="C25" i="3" s="1"/>
  <c r="D21" i="2"/>
  <c r="D26" i="3"/>
  <c r="D15" i="2"/>
  <c r="D25" i="3" s="1"/>
  <c r="D101" i="1"/>
  <c r="D24" i="3" s="1"/>
  <c r="D92" i="1"/>
  <c r="C55"/>
  <c r="C100"/>
  <c r="D55"/>
  <c r="D44" i="3" l="1"/>
  <c r="D14" i="2"/>
  <c r="D8" s="1"/>
  <c r="C101" i="1"/>
  <c r="C24" i="3" s="1"/>
  <c r="C91" i="1"/>
  <c r="C92" l="1"/>
  <c r="C21" i="3"/>
  <c r="C44"/>
  <c r="C14" i="2"/>
  <c r="E77" i="1"/>
  <c r="E75" s="1"/>
  <c r="F101"/>
  <c r="F24" i="3" s="1"/>
  <c r="F10"/>
  <c r="E10" s="1"/>
  <c r="G7" i="4"/>
  <c r="F7"/>
  <c r="I7"/>
  <c r="B18" i="5"/>
  <c r="H7" i="4" l="1"/>
  <c r="E9"/>
  <c r="E7" s="1"/>
  <c r="B10" i="5"/>
  <c r="C6"/>
  <c r="B6"/>
  <c r="G100" i="1" l="1"/>
  <c r="E25" i="2"/>
  <c r="I15"/>
  <c r="E16"/>
  <c r="F90" i="1"/>
  <c r="E51"/>
  <c r="E63"/>
  <c r="E15" i="2" l="1"/>
  <c r="C16" i="5"/>
  <c r="C10"/>
  <c r="G101" i="1"/>
  <c r="G24" i="3" s="1"/>
  <c r="G91" i="1"/>
  <c r="E62"/>
  <c r="E50"/>
  <c r="E97"/>
  <c r="E23" i="3" s="1"/>
  <c r="E73" i="1"/>
  <c r="E64"/>
  <c r="E98" s="1"/>
  <c r="F91"/>
  <c r="G92" l="1"/>
  <c r="G21" i="3"/>
  <c r="F92" i="1"/>
  <c r="F21" i="3"/>
  <c r="H100" i="1"/>
  <c r="H101" s="1"/>
  <c r="H24" i="3" s="1"/>
  <c r="E24" s="1"/>
  <c r="E96" i="1"/>
  <c r="E94" s="1"/>
  <c r="E90"/>
  <c r="E55"/>
  <c r="G8" i="3"/>
  <c r="G42" s="1"/>
  <c r="F14" i="2" l="1"/>
  <c r="G14" s="1"/>
  <c r="C24" i="5"/>
  <c r="C18"/>
  <c r="E23" i="2"/>
  <c r="E21" s="1"/>
  <c r="I21"/>
  <c r="I25" i="3" s="1"/>
  <c r="E25" s="1"/>
  <c r="F44" l="1"/>
  <c r="H8" i="2"/>
  <c r="H43" i="3" s="1"/>
  <c r="G44"/>
  <c r="G8" i="2"/>
  <c r="G43" i="3" s="1"/>
  <c r="E30" i="1"/>
  <c r="E100" l="1"/>
  <c r="E91" s="1"/>
  <c r="E92" s="1"/>
  <c r="H91"/>
  <c r="I91"/>
  <c r="I92" l="1"/>
  <c r="I21" i="3"/>
  <c r="H92" i="1"/>
  <c r="H14" i="2" s="1"/>
  <c r="I14" s="1"/>
  <c r="H21" i="3"/>
  <c r="E101" i="1"/>
  <c r="F8" i="3"/>
  <c r="E21" l="1"/>
  <c r="I8" i="2"/>
  <c r="I44" i="3"/>
  <c r="H44"/>
  <c r="F42"/>
  <c r="I13"/>
  <c r="I8" l="1"/>
  <c r="E13"/>
  <c r="I43"/>
  <c r="I42" l="1"/>
  <c r="E42" s="1"/>
  <c r="E8"/>
</calcChain>
</file>

<file path=xl/sharedStrings.xml><?xml version="1.0" encoding="utf-8"?>
<sst xmlns="http://schemas.openxmlformats.org/spreadsheetml/2006/main" count="282" uniqueCount="205">
  <si>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</si>
  <si>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</si>
  <si>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</si>
  <si>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</si>
  <si>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</si>
  <si>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</si>
  <si>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</si>
  <si>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</si>
  <si>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</si>
  <si>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</si>
  <si>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</si>
  <si>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</si>
  <si>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</si>
  <si>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</si>
  <si>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</si>
  <si>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</si>
  <si>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</si>
  <si>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</si>
  <si>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</si>
  <si>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</si>
  <si>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</si>
  <si>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</si>
  <si>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</si>
  <si>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</si>
  <si>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</si>
  <si>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</si>
  <si>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</si>
  <si>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</si>
  <si>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</si>
  <si>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</si>
  <si>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</si>
  <si>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</si>
  <si>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</si>
  <si>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</si>
  <si>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</si>
  <si>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</si>
  <si>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</si>
  <si>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</si>
  <si>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</si>
  <si>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</si>
  <si>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</si>
  <si>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</si>
  <si>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</si>
  <si>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</si>
  <si>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</si>
  <si>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</si>
  <si>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</si>
  <si>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</si>
  <si>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</si>
  <si>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</si>
  <si>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</si>
  <si>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</si>
  <si>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</si>
  <si>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</si>
  <si>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</si>
  <si>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</si>
  <si>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</si>
  <si>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</si>
  <si>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</si>
  <si>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</si>
  <si>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</si>
  <si>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</si>
  <si>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</si>
  <si>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</si>
  <si>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</si>
  <si>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</si>
  <si>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</si>
  <si>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</si>
  <si>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</si>
  <si>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</si>
  <si>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</si>
  <si>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</si>
  <si>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</si>
  <si>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</si>
  <si>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</si>
  <si>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</si>
  <si>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</si>
  <si>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</si>
  <si>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</si>
  <si>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</si>
  <si>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</si>
  <si>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</si>
  <si>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</si>
  <si>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</si>
  <si>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</si>
  <si>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</si>
  <si>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</si>
  <si>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</si>
  <si>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</si>
  <si>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</si>
  <si>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</si>
  <si>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</si>
  <si>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</si>
  <si>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</si>
  <si>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</si>
  <si>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</si>
  <si>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</si>
  <si>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</si>
  <si>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</si>
  <si>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</si>
  <si>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</si>
  <si>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</si>
  <si>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</si>
  <si>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</si>
  <si>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</si>
  <si>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</si>
  <si>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</si>
  <si>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</si>
  <si>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</si>
  <si>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</si>
  <si>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</si>
  <si>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</si>
  <si>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</si>
  <si>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</si>
  <si>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</si>
  <si>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</si>
  <si>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</si>
  <si>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</si>
  <si>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</si>
  <si>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</si>
  <si>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</si>
  <si>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</si>
  <si>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</si>
  <si>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</si>
  <si>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</si>
  <si>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</si>
  <si>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</si>
  <si>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</si>
  <si>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</si>
  <si>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</si>
  <si>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</si>
  <si>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</si>
  <si>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</si>
  <si>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</si>
  <si>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</si>
  <si>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</si>
  <si>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</si>
  <si>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</si>
  <si>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</si>
  <si>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</si>
  <si>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</si>
  <si>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</si>
  <si>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</si>
  <si>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</si>
  <si>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</si>
  <si>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</si>
  <si>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</si>
  <si>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</si>
  <si>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</si>
  <si>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</si>
  <si>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</si>
  <si>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</si>
  <si>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</si>
  <si>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</si>
  <si>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</si>
  <si>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</si>
  <si>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</si>
  <si>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</si>
  <si>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</si>
  <si>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</si>
  <si>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</si>
  <si>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</si>
  <si>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</si>
  <si>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</si>
  <si>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</si>
  <si>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</si>
  <si>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</si>
  <si>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</si>
  <si>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</si>
  <si>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</si>
  <si>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</si>
  <si>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</si>
  <si>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</si>
  <si>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</si>
  <si>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</si>
  <si>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>від ___.___.2023р. № _____</t>
  </si>
  <si>
    <t xml:space="preserve">до рішення Малинської міської ради 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</si>
  <si>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</si>
  <si>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</si>
  <si>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</si>
  <si>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</si>
  <si>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</si>
  <si>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</si>
  <si>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</si>
  <si>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</si>
  <si>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</si>
  <si>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</si>
  <si>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</si>
  <si>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</si>
  <si>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</si>
  <si>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</si>
  <si>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</si>
  <si>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</si>
  <si>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</si>
  <si>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на 2024 рік</t>
  </si>
  <si>
    <t>Інші витрати (медичне обладнання та ін)</t>
  </si>
  <si>
    <t>Комунальне некомерційне підприємство "Малинська міська лікарня" Малинської міської ради</t>
  </si>
  <si>
    <t>01991783</t>
  </si>
  <si>
    <t>86.10</t>
  </si>
  <si>
    <t>Охорона здоров'я</t>
  </si>
  <si>
    <t>Житомирська обл., Коростенський р-н, м.Малин, вул. Г.Бондарик, 17</t>
  </si>
  <si>
    <t>Володимир ДОЛОТ</t>
  </si>
  <si>
    <t>Діяльність лікарняних закладів</t>
  </si>
  <si>
    <t>Інші цілі (зарплата)</t>
  </si>
  <si>
    <t>КОМУНАЛЬНОГО НЕКОМЕРЦІЙНОГО ПІДПРИЄМСТВА «МАЛИНСЬКА МІСЬКА ЛІКАРНЯ» МАЛИНСЬКОЇ МІСЬКОЇ РАДИ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</si>
</sst>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1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vertical="center" wrapText="1"/>
    </xf>
    <xf numFmtId="0" fontId="1" fillId="0" borderId="0" xfId="0" applyFont="1"/>
    <xf numFmtId="0" fontId="2" fillId="0" borderId="9" xfId="0" applyFont="1" applyBorder="1"/>
    <xf numFmtId="0" fontId="2" fillId="0" borderId="7" xfId="0" applyFont="1" applyBorder="1"/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2" fontId="2" fillId="2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164" fontId="1" fillId="2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4" fontId="4" fillId="3" borderId="3" xfId="0" applyNumberFormat="1" applyFont="1" applyFill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vertical="center" wrapText="1"/>
    </xf>
    <xf numFmtId="164" fontId="1" fillId="3" borderId="10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5"/>
  <sheetViews>
    <sheetView tabSelected="1" view="pageBreakPreview" topLeftCell="A7" zoomScale="130" zoomScaleNormal="120" zoomScaleSheetLayoutView="130" workbookViewId="0">
      <selection activeCell="G7" sqref="G7:H7"/>
    </sheetView>
  </sheetViews>
  <sheetFormatPr defaultColWidth="8.85546875" defaultRowHeight="15.7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5" customWidth="1"/>
    <col min="7" max="7" width="8.85546875" style="25"/>
    <col min="8" max="8" width="8.85546875" style="25" customWidth="1"/>
    <col min="9" max="9" width="12.7109375" style="25" customWidth="1"/>
    <col min="10" max="10" width="9.85546875" style="2" bestFit="1" customWidth="1"/>
    <col min="11" max="16384" width="8.85546875" style="2"/>
  </cols>
  <sheetData>
    <row r="1" spans="1:10" s="16" customFormat="1" ht="16.899999999999999" customHeight="1">
      <c r="B1" s="15"/>
      <c r="C1" s="15"/>
      <c r="E1" s="8"/>
      <c r="F1" s="8"/>
      <c r="G1" s="33"/>
      <c r="H1" s="33"/>
      <c r="I1" s="38" t="s">
        <v>174</v>
      </c>
    </row>
    <row r="2" spans="1:10" s="16" customFormat="1" ht="15.6" customHeight="1">
      <c r="E2" s="92" t="s">
        <v>176</v>
      </c>
      <c r="F2" s="92"/>
      <c r="G2" s="92"/>
      <c r="H2" s="92"/>
      <c r="I2" s="92"/>
    </row>
    <row r="3" spans="1:10" s="16" customFormat="1" ht="15" customHeight="1">
      <c r="E3" s="92" t="s">
        <v>173</v>
      </c>
      <c r="F3" s="92"/>
      <c r="G3" s="92"/>
      <c r="H3" s="92"/>
      <c r="I3" s="92"/>
    </row>
    <row r="4" spans="1:10" s="16" customFormat="1" ht="15" customHeight="1">
      <c r="B4" s="15"/>
      <c r="E4" s="8"/>
      <c r="F4" s="92" t="s">
        <v>175</v>
      </c>
      <c r="G4" s="92"/>
      <c r="H4" s="92"/>
      <c r="I4" s="92"/>
    </row>
    <row r="5" spans="1:10">
      <c r="B5" s="2"/>
    </row>
    <row r="6" spans="1:10">
      <c r="A6" s="22"/>
      <c r="B6" s="21"/>
      <c r="C6" s="21"/>
      <c r="D6" s="21"/>
      <c r="E6" s="21"/>
      <c r="F6" s="21"/>
      <c r="G6" s="89" t="s">
        <v>0</v>
      </c>
      <c r="H6" s="89"/>
      <c r="I6" s="90"/>
    </row>
    <row r="7" spans="1:10" ht="33" customHeight="1">
      <c r="A7" s="5" t="s">
        <v>1</v>
      </c>
      <c r="B7" s="83" t="s">
        <v>196</v>
      </c>
      <c r="C7" s="84"/>
      <c r="D7" s="84"/>
      <c r="E7" s="84"/>
      <c r="F7" s="85"/>
      <c r="G7" s="91" t="s">
        <v>2</v>
      </c>
      <c r="H7" s="91"/>
      <c r="I7" s="71" t="s">
        <v>197</v>
      </c>
    </row>
    <row r="8" spans="1:10" ht="24.6" customHeight="1">
      <c r="A8" s="5" t="s">
        <v>3</v>
      </c>
      <c r="B8" s="83" t="s">
        <v>160</v>
      </c>
      <c r="C8" s="84"/>
      <c r="D8" s="84"/>
      <c r="E8" s="84"/>
      <c r="F8" s="85"/>
      <c r="G8" s="91" t="s">
        <v>4</v>
      </c>
      <c r="H8" s="91"/>
      <c r="I8" s="72"/>
    </row>
    <row r="9" spans="1:10" ht="15.6" customHeight="1">
      <c r="A9" s="5" t="s">
        <v>5</v>
      </c>
      <c r="B9" s="83" t="s">
        <v>199</v>
      </c>
      <c r="C9" s="84"/>
      <c r="D9" s="84"/>
      <c r="E9" s="84"/>
      <c r="F9" s="85"/>
      <c r="G9" s="91" t="s">
        <v>6</v>
      </c>
      <c r="H9" s="91"/>
      <c r="I9" s="73"/>
    </row>
    <row r="10" spans="1:10" ht="18" customHeight="1">
      <c r="A10" s="6" t="s">
        <v>7</v>
      </c>
      <c r="B10" s="83" t="s">
        <v>202</v>
      </c>
      <c r="C10" s="84"/>
      <c r="D10" s="84"/>
      <c r="E10" s="84"/>
      <c r="F10" s="85"/>
      <c r="G10" s="91" t="s">
        <v>8</v>
      </c>
      <c r="H10" s="91"/>
      <c r="I10" s="73" t="s">
        <v>198</v>
      </c>
      <c r="J10" s="4"/>
    </row>
    <row r="11" spans="1:10" ht="27.6" customHeight="1">
      <c r="A11" s="5" t="s">
        <v>9</v>
      </c>
      <c r="B11" s="83" t="s">
        <v>200</v>
      </c>
      <c r="C11" s="84"/>
      <c r="D11" s="84"/>
      <c r="E11" s="84"/>
      <c r="F11" s="85"/>
      <c r="G11" s="91" t="s">
        <v>10</v>
      </c>
      <c r="H11" s="91"/>
      <c r="I11" s="74">
        <v>1810900000</v>
      </c>
    </row>
    <row r="12" spans="1:10" ht="13.9" customHeight="1">
      <c r="A12" s="5" t="s">
        <v>11</v>
      </c>
      <c r="B12" s="86"/>
      <c r="C12" s="87"/>
      <c r="D12" s="87"/>
      <c r="E12" s="87"/>
      <c r="F12" s="88"/>
      <c r="G12" s="5"/>
      <c r="H12" s="66"/>
      <c r="I12" s="73"/>
    </row>
    <row r="13" spans="1:10" ht="16.149999999999999" customHeight="1">
      <c r="A13" s="6" t="s">
        <v>12</v>
      </c>
      <c r="B13" s="83" t="s">
        <v>201</v>
      </c>
      <c r="C13" s="84"/>
      <c r="D13" s="84"/>
      <c r="E13" s="84"/>
      <c r="F13" s="85"/>
      <c r="G13" s="67"/>
      <c r="H13" s="67"/>
      <c r="I13" s="65"/>
    </row>
    <row r="14" spans="1:10">
      <c r="A14" s="7"/>
      <c r="F14" s="2"/>
      <c r="G14" s="62"/>
      <c r="H14" s="2"/>
      <c r="I14" s="2"/>
    </row>
    <row r="15" spans="1:10" ht="13.15" customHeight="1">
      <c r="A15" s="95" t="s">
        <v>182</v>
      </c>
      <c r="B15" s="95"/>
      <c r="C15" s="95"/>
      <c r="D15" s="95"/>
      <c r="E15" s="95"/>
      <c r="F15" s="95"/>
      <c r="G15" s="95"/>
      <c r="H15" s="95"/>
      <c r="I15" s="95"/>
    </row>
    <row r="16" spans="1:10" ht="32.450000000000003" customHeight="1">
      <c r="A16" s="97" t="s">
        <v>204</v>
      </c>
      <c r="B16" s="97"/>
      <c r="C16" s="97"/>
      <c r="D16" s="97"/>
      <c r="E16" s="97"/>
      <c r="F16" s="97"/>
      <c r="G16" s="97"/>
      <c r="H16" s="97"/>
      <c r="I16" s="97"/>
    </row>
    <row r="17" spans="1:12">
      <c r="A17" s="95" t="s">
        <v>194</v>
      </c>
      <c r="B17" s="95"/>
      <c r="C17" s="95"/>
      <c r="D17" s="95"/>
      <c r="E17" s="95"/>
      <c r="F17" s="95"/>
      <c r="G17" s="95"/>
      <c r="H17" s="95"/>
      <c r="I17" s="95"/>
    </row>
    <row r="18" spans="1:12">
      <c r="A18" s="8"/>
      <c r="F18" s="8"/>
      <c r="G18" s="1"/>
      <c r="H18" s="2"/>
      <c r="I18" s="8" t="s">
        <v>13</v>
      </c>
    </row>
    <row r="19" spans="1:12">
      <c r="A19" s="95" t="s">
        <v>14</v>
      </c>
      <c r="B19" s="95"/>
      <c r="C19" s="95"/>
      <c r="D19" s="95"/>
      <c r="E19" s="95"/>
      <c r="F19" s="95"/>
      <c r="G19" s="95"/>
      <c r="H19" s="95"/>
      <c r="I19" s="95"/>
    </row>
    <row r="20" spans="1:12">
      <c r="G20" s="27"/>
    </row>
    <row r="21" spans="1:12" s="4" customFormat="1" ht="26.45" customHeight="1">
      <c r="A21" s="94" t="s">
        <v>15</v>
      </c>
      <c r="B21" s="94" t="s">
        <v>89</v>
      </c>
      <c r="C21" s="94" t="s">
        <v>184</v>
      </c>
      <c r="D21" s="94" t="s">
        <v>183</v>
      </c>
      <c r="E21" s="94" t="s">
        <v>185</v>
      </c>
      <c r="F21" s="94" t="s">
        <v>177</v>
      </c>
      <c r="G21" s="94"/>
      <c r="H21" s="94"/>
      <c r="I21" s="94"/>
      <c r="J21" s="1"/>
    </row>
    <row r="22" spans="1:12" s="4" customFormat="1" ht="25.15" customHeight="1">
      <c r="A22" s="94"/>
      <c r="B22" s="94"/>
      <c r="C22" s="94"/>
      <c r="D22" s="94"/>
      <c r="E22" s="94"/>
      <c r="F22" s="32" t="s">
        <v>178</v>
      </c>
      <c r="G22" s="32" t="s">
        <v>179</v>
      </c>
      <c r="H22" s="32" t="s">
        <v>180</v>
      </c>
      <c r="I22" s="32" t="s">
        <v>181</v>
      </c>
      <c r="J22" s="1"/>
    </row>
    <row r="23" spans="1:12" s="4" customFormat="1">
      <c r="A23" s="32">
        <v>1</v>
      </c>
      <c r="B23" s="32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1"/>
    </row>
    <row r="24" spans="1:12">
      <c r="A24" s="6" t="s">
        <v>16</v>
      </c>
      <c r="B24" s="24"/>
      <c r="C24" s="24"/>
      <c r="D24" s="24"/>
      <c r="E24" s="24"/>
      <c r="F24" s="36"/>
      <c r="G24" s="36"/>
      <c r="H24" s="36"/>
      <c r="I24" s="36"/>
      <c r="J24" s="1"/>
    </row>
    <row r="25" spans="1:12" ht="30.6" customHeight="1">
      <c r="A25" s="6" t="s">
        <v>17</v>
      </c>
      <c r="B25" s="9">
        <v>100</v>
      </c>
      <c r="C25" s="17">
        <f>SUM(C26:C29)</f>
        <v>90786.900000000009</v>
      </c>
      <c r="D25" s="17">
        <f t="shared" ref="D25" si="0">SUM(D26:D29)</f>
        <v>68579.7</v>
      </c>
      <c r="E25" s="17">
        <f>SUM(F25:I25)</f>
        <v>81766.900000000009</v>
      </c>
      <c r="F25" s="19">
        <f>SUM(F26:F29)</f>
        <v>22404.2</v>
      </c>
      <c r="G25" s="19">
        <f t="shared" ref="G25:I25" si="1">SUM(G26:G29)</f>
        <v>18900.400000000001</v>
      </c>
      <c r="H25" s="19">
        <f t="shared" si="1"/>
        <v>18788.7</v>
      </c>
      <c r="I25" s="19">
        <f t="shared" si="1"/>
        <v>21673.600000000002</v>
      </c>
      <c r="J25" s="1"/>
    </row>
    <row r="26" spans="1:12">
      <c r="A26" s="10" t="s">
        <v>18</v>
      </c>
      <c r="B26" s="24">
        <v>101</v>
      </c>
      <c r="C26" s="18">
        <v>8719.1</v>
      </c>
      <c r="D26" s="18">
        <v>10536.5</v>
      </c>
      <c r="E26" s="18">
        <f t="shared" ref="E26:E77" si="2">SUM(F26:I26)</f>
        <v>15167.900000000001</v>
      </c>
      <c r="F26" s="31">
        <f>9460.9-868.9</f>
        <v>8592</v>
      </c>
      <c r="G26" s="31">
        <f>3036.2-382.1</f>
        <v>2654.1</v>
      </c>
      <c r="H26" s="31">
        <f>1116.2+28</f>
        <v>1144.2</v>
      </c>
      <c r="I26" s="18">
        <f>3925.4-1147.8</f>
        <v>2777.6000000000004</v>
      </c>
      <c r="J26" s="1"/>
    </row>
    <row r="27" spans="1:12">
      <c r="A27" s="10" t="s">
        <v>19</v>
      </c>
      <c r="B27" s="24">
        <v>102</v>
      </c>
      <c r="C27" s="18"/>
      <c r="D27" s="18"/>
      <c r="E27" s="18"/>
      <c r="F27" s="31"/>
      <c r="G27" s="63"/>
      <c r="H27" s="63"/>
      <c r="I27" s="37"/>
      <c r="J27" s="1"/>
    </row>
    <row r="28" spans="1:12">
      <c r="A28" s="10" t="s">
        <v>20</v>
      </c>
      <c r="B28" s="24">
        <v>103</v>
      </c>
      <c r="C28" s="18">
        <f>67141.1+12142.3</f>
        <v>79283.400000000009</v>
      </c>
      <c r="D28" s="18">
        <v>56062.8</v>
      </c>
      <c r="E28" s="18">
        <f t="shared" si="2"/>
        <v>62991</v>
      </c>
      <c r="F28" s="31">
        <v>13100.8</v>
      </c>
      <c r="G28" s="31">
        <v>15320.6</v>
      </c>
      <c r="H28" s="31">
        <v>16601.900000000001</v>
      </c>
      <c r="I28" s="18">
        <v>17967.7</v>
      </c>
      <c r="J28" s="1"/>
    </row>
    <row r="29" spans="1:12">
      <c r="A29" s="10" t="s">
        <v>21</v>
      </c>
      <c r="B29" s="24">
        <v>104</v>
      </c>
      <c r="C29" s="18">
        <v>2784.4</v>
      </c>
      <c r="D29" s="18">
        <v>1980.4</v>
      </c>
      <c r="E29" s="18">
        <f t="shared" si="2"/>
        <v>3608</v>
      </c>
      <c r="F29" s="31">
        <v>711.4</v>
      </c>
      <c r="G29" s="31">
        <v>925.7</v>
      </c>
      <c r="H29" s="31">
        <v>1042.5999999999999</v>
      </c>
      <c r="I29" s="31">
        <v>928.3</v>
      </c>
      <c r="J29" s="1"/>
    </row>
    <row r="30" spans="1:12" ht="29.45" customHeight="1">
      <c r="A30" s="6" t="s">
        <v>22</v>
      </c>
      <c r="B30" s="9">
        <v>200</v>
      </c>
      <c r="C30" s="17">
        <f t="shared" ref="C30:D30" si="3">SUM(C31:C54)</f>
        <v>72860.5</v>
      </c>
      <c r="D30" s="17">
        <f t="shared" si="3"/>
        <v>63280.9</v>
      </c>
      <c r="E30" s="17">
        <f>SUM(E31:E54)</f>
        <v>67739.400000000009</v>
      </c>
      <c r="F30" s="19">
        <f>SUM(F31:F54)</f>
        <v>16437.800000000003</v>
      </c>
      <c r="G30" s="19">
        <f t="shared" ref="G30:I30" si="4">SUM(G31:G54)</f>
        <v>16381.699999999997</v>
      </c>
      <c r="H30" s="19">
        <f t="shared" si="4"/>
        <v>16383.3</v>
      </c>
      <c r="I30" s="19">
        <f t="shared" si="4"/>
        <v>18536.600000000002</v>
      </c>
      <c r="J30" s="1"/>
    </row>
    <row r="31" spans="1:12" ht="22.15" customHeight="1">
      <c r="A31" s="3" t="s">
        <v>23</v>
      </c>
      <c r="B31" s="24">
        <v>201</v>
      </c>
      <c r="C31" s="18"/>
      <c r="D31" s="18"/>
      <c r="E31" s="18"/>
      <c r="F31" s="31"/>
      <c r="G31" s="63"/>
      <c r="H31" s="63"/>
      <c r="I31" s="37"/>
      <c r="J31" s="1"/>
    </row>
    <row r="32" spans="1:12" ht="15" customHeight="1">
      <c r="A32" s="3" t="s">
        <v>24</v>
      </c>
      <c r="B32" s="24">
        <v>202</v>
      </c>
      <c r="C32" s="18">
        <v>686.9</v>
      </c>
      <c r="D32" s="18">
        <v>745.5</v>
      </c>
      <c r="E32" s="18">
        <f t="shared" si="2"/>
        <v>854.6</v>
      </c>
      <c r="F32" s="31">
        <v>216.8</v>
      </c>
      <c r="G32" s="75">
        <v>217.6</v>
      </c>
      <c r="H32" s="31">
        <v>202.6</v>
      </c>
      <c r="I32" s="18">
        <v>217.6</v>
      </c>
      <c r="J32" s="1"/>
      <c r="L32" s="2" t="s">
        <v>169</v>
      </c>
    </row>
    <row r="33" spans="1:12">
      <c r="A33" s="3" t="s">
        <v>25</v>
      </c>
      <c r="B33" s="24">
        <v>203</v>
      </c>
      <c r="C33" s="18">
        <v>2483.9</v>
      </c>
      <c r="D33" s="18">
        <v>3965</v>
      </c>
      <c r="E33" s="18">
        <f t="shared" si="2"/>
        <v>3200</v>
      </c>
      <c r="F33" s="31">
        <v>909.4</v>
      </c>
      <c r="G33" s="75">
        <v>775.2</v>
      </c>
      <c r="H33" s="31">
        <v>638.20000000000005</v>
      </c>
      <c r="I33" s="18">
        <v>877.2</v>
      </c>
      <c r="J33" s="1"/>
    </row>
    <row r="34" spans="1:12">
      <c r="A34" s="3" t="s">
        <v>26</v>
      </c>
      <c r="B34" s="24">
        <v>204</v>
      </c>
      <c r="C34" s="18">
        <v>49374</v>
      </c>
      <c r="D34" s="18">
        <v>38514.199999999997</v>
      </c>
      <c r="E34" s="18">
        <f t="shared" si="2"/>
        <v>41023</v>
      </c>
      <c r="F34" s="31">
        <v>8336.1</v>
      </c>
      <c r="G34" s="75">
        <f>9799.3+133+170</f>
        <v>10102.299999999999</v>
      </c>
      <c r="H34" s="31">
        <v>11177.6</v>
      </c>
      <c r="I34" s="18">
        <f>11710-133-170</f>
        <v>11407</v>
      </c>
      <c r="J34" s="1"/>
    </row>
    <row r="35" spans="1:12">
      <c r="A35" s="3" t="s">
        <v>27</v>
      </c>
      <c r="B35" s="24">
        <v>205</v>
      </c>
      <c r="C35" s="18">
        <v>9975.7999999999993</v>
      </c>
      <c r="D35" s="18">
        <v>8473.1</v>
      </c>
      <c r="E35" s="18">
        <f t="shared" si="2"/>
        <v>8813.2000000000007</v>
      </c>
      <c r="F35" s="31">
        <v>1782.8</v>
      </c>
      <c r="G35" s="75">
        <f>2163.8+37</f>
        <v>2200.8000000000002</v>
      </c>
      <c r="H35" s="31">
        <v>2408.4</v>
      </c>
      <c r="I35" s="18">
        <f>2458.2-37</f>
        <v>2421.1999999999998</v>
      </c>
      <c r="J35" s="1"/>
    </row>
    <row r="36" spans="1:12" ht="52.9" customHeight="1">
      <c r="A36" s="3" t="s">
        <v>28</v>
      </c>
      <c r="B36" s="24">
        <v>206</v>
      </c>
      <c r="C36" s="18">
        <v>555</v>
      </c>
      <c r="D36" s="18">
        <v>369.9</v>
      </c>
      <c r="E36" s="18">
        <f t="shared" si="2"/>
        <v>863.8</v>
      </c>
      <c r="F36" s="31">
        <v>224.7</v>
      </c>
      <c r="G36" s="75">
        <v>148.69999999999999</v>
      </c>
      <c r="H36" s="31">
        <v>364.7</v>
      </c>
      <c r="I36" s="18">
        <v>125.7</v>
      </c>
      <c r="J36" s="1"/>
    </row>
    <row r="37" spans="1:12" ht="33" customHeight="1">
      <c r="A37" s="3" t="s">
        <v>29</v>
      </c>
      <c r="B37" s="24">
        <v>207</v>
      </c>
      <c r="C37" s="18"/>
      <c r="D37" s="18"/>
      <c r="E37" s="18"/>
      <c r="F37" s="63"/>
      <c r="G37" s="76"/>
      <c r="H37" s="63"/>
      <c r="I37" s="37"/>
      <c r="J37" s="1"/>
    </row>
    <row r="38" spans="1:12">
      <c r="A38" s="3" t="s">
        <v>30</v>
      </c>
      <c r="B38" s="24">
        <v>208</v>
      </c>
      <c r="C38" s="18">
        <v>815.8</v>
      </c>
      <c r="D38" s="18">
        <v>500</v>
      </c>
      <c r="E38" s="18">
        <f t="shared" si="2"/>
        <v>511.09999999999997</v>
      </c>
      <c r="F38" s="31">
        <v>124.8</v>
      </c>
      <c r="G38" s="75">
        <v>124.8</v>
      </c>
      <c r="H38" s="31">
        <v>126.8</v>
      </c>
      <c r="I38" s="18">
        <v>134.69999999999999</v>
      </c>
      <c r="J38" s="1"/>
    </row>
    <row r="39" spans="1:12">
      <c r="A39" s="3" t="s">
        <v>31</v>
      </c>
      <c r="B39" s="24">
        <v>209</v>
      </c>
      <c r="C39" s="18">
        <v>3826.9</v>
      </c>
      <c r="D39" s="18">
        <v>5013.8999999999996</v>
      </c>
      <c r="E39" s="18">
        <f t="shared" si="2"/>
        <v>6000</v>
      </c>
      <c r="F39" s="31">
        <v>3192</v>
      </c>
      <c r="G39" s="75">
        <v>1392</v>
      </c>
      <c r="H39" s="31">
        <v>0</v>
      </c>
      <c r="I39" s="18">
        <v>1416</v>
      </c>
      <c r="J39" s="1"/>
    </row>
    <row r="40" spans="1:12">
      <c r="A40" s="3" t="s">
        <v>32</v>
      </c>
      <c r="B40" s="24">
        <v>210</v>
      </c>
      <c r="C40" s="18">
        <v>683.7</v>
      </c>
      <c r="D40" s="18">
        <v>715</v>
      </c>
      <c r="E40" s="18">
        <f t="shared" si="2"/>
        <v>1054.3000000000002</v>
      </c>
      <c r="F40" s="31">
        <v>262.2</v>
      </c>
      <c r="G40" s="75">
        <v>258.5</v>
      </c>
      <c r="H40" s="31">
        <v>277.60000000000002</v>
      </c>
      <c r="I40" s="18">
        <v>256</v>
      </c>
      <c r="J40" s="1"/>
    </row>
    <row r="41" spans="1:12">
      <c r="A41" s="3" t="s">
        <v>33</v>
      </c>
      <c r="B41" s="24">
        <v>211</v>
      </c>
      <c r="C41" s="18"/>
      <c r="D41" s="18"/>
      <c r="E41" s="18"/>
      <c r="F41" s="31"/>
      <c r="G41" s="75"/>
      <c r="H41" s="31"/>
      <c r="I41" s="18"/>
      <c r="J41" s="1"/>
    </row>
    <row r="42" spans="1:12">
      <c r="A42" s="3" t="s">
        <v>34</v>
      </c>
      <c r="B42" s="24">
        <v>212</v>
      </c>
      <c r="C42" s="18"/>
      <c r="D42" s="18"/>
      <c r="E42" s="18"/>
      <c r="F42" s="31"/>
      <c r="G42" s="75"/>
      <c r="H42" s="31"/>
      <c r="I42" s="18"/>
      <c r="J42" s="1"/>
    </row>
    <row r="43" spans="1:12" ht="22.15" customHeight="1">
      <c r="A43" s="3" t="s">
        <v>35</v>
      </c>
      <c r="B43" s="24">
        <v>213</v>
      </c>
      <c r="C43" s="18">
        <v>247.1</v>
      </c>
      <c r="D43" s="18">
        <v>343.8</v>
      </c>
      <c r="E43" s="18">
        <f t="shared" si="2"/>
        <v>259.89999999999998</v>
      </c>
      <c r="F43" s="31">
        <v>82.6</v>
      </c>
      <c r="G43" s="75">
        <v>72.599999999999994</v>
      </c>
      <c r="H43" s="31">
        <v>41.6</v>
      </c>
      <c r="I43" s="18">
        <v>63.1</v>
      </c>
      <c r="L43" s="33" t="s">
        <v>171</v>
      </c>
    </row>
    <row r="44" spans="1:12" ht="33.6" customHeight="1">
      <c r="A44" s="3" t="s">
        <v>36</v>
      </c>
      <c r="B44" s="24">
        <v>214</v>
      </c>
      <c r="C44" s="18">
        <v>3469.4</v>
      </c>
      <c r="D44" s="18">
        <v>3818.9</v>
      </c>
      <c r="E44" s="18">
        <f t="shared" si="2"/>
        <v>3898.8</v>
      </c>
      <c r="F44" s="31">
        <v>949.4</v>
      </c>
      <c r="G44" s="75">
        <f>1049.4-207</f>
        <v>842.40000000000009</v>
      </c>
      <c r="H44" s="31">
        <v>900</v>
      </c>
      <c r="I44" s="18">
        <f>1000+207</f>
        <v>1207</v>
      </c>
      <c r="L44" s="2" t="s">
        <v>167</v>
      </c>
    </row>
    <row r="45" spans="1:12">
      <c r="A45" s="3" t="s">
        <v>37</v>
      </c>
      <c r="B45" s="24">
        <v>215</v>
      </c>
      <c r="C45" s="18">
        <v>372.1</v>
      </c>
      <c r="D45" s="18">
        <v>425.9</v>
      </c>
      <c r="E45" s="18">
        <f t="shared" si="2"/>
        <v>612.90000000000009</v>
      </c>
      <c r="F45" s="31">
        <v>121.8</v>
      </c>
      <c r="G45" s="75">
        <v>98.9</v>
      </c>
      <c r="H45" s="31">
        <v>97.9</v>
      </c>
      <c r="I45" s="18">
        <v>294.3</v>
      </c>
    </row>
    <row r="46" spans="1:12">
      <c r="A46" s="3" t="s">
        <v>38</v>
      </c>
      <c r="B46" s="24">
        <v>216</v>
      </c>
      <c r="C46" s="18">
        <v>149.9</v>
      </c>
      <c r="D46" s="18">
        <v>153.6</v>
      </c>
      <c r="E46" s="18">
        <f t="shared" si="2"/>
        <v>276</v>
      </c>
      <c r="F46" s="31">
        <v>69</v>
      </c>
      <c r="G46" s="75">
        <v>69</v>
      </c>
      <c r="H46" s="31">
        <v>69</v>
      </c>
      <c r="I46" s="18">
        <v>69</v>
      </c>
    </row>
    <row r="47" spans="1:12">
      <c r="A47" s="3" t="s">
        <v>39</v>
      </c>
      <c r="B47" s="24">
        <v>217</v>
      </c>
      <c r="C47" s="18">
        <v>0.6</v>
      </c>
      <c r="D47" s="18">
        <v>0.7</v>
      </c>
      <c r="E47" s="18">
        <f t="shared" si="2"/>
        <v>0.9</v>
      </c>
      <c r="F47" s="31">
        <v>0</v>
      </c>
      <c r="G47" s="75">
        <v>0</v>
      </c>
      <c r="H47" s="31">
        <v>0</v>
      </c>
      <c r="I47" s="18">
        <v>0.9</v>
      </c>
      <c r="L47" s="2" t="s">
        <v>189</v>
      </c>
    </row>
    <row r="48" spans="1:12" ht="51.6" customHeight="1">
      <c r="A48" s="3" t="s">
        <v>40</v>
      </c>
      <c r="B48" s="24">
        <v>218</v>
      </c>
      <c r="C48" s="18">
        <v>0.1</v>
      </c>
      <c r="D48" s="18">
        <v>2</v>
      </c>
      <c r="E48" s="18">
        <f t="shared" si="2"/>
        <v>1.3</v>
      </c>
      <c r="F48" s="31">
        <v>1.3</v>
      </c>
      <c r="G48" s="75">
        <v>0</v>
      </c>
      <c r="H48" s="31">
        <v>0</v>
      </c>
      <c r="I48" s="18">
        <v>0</v>
      </c>
    </row>
    <row r="49" spans="1:14">
      <c r="A49" s="3" t="s">
        <v>41</v>
      </c>
      <c r="B49" s="24">
        <v>219</v>
      </c>
      <c r="C49" s="18"/>
      <c r="D49" s="18"/>
      <c r="E49" s="18"/>
      <c r="F49" s="31"/>
      <c r="G49" s="31"/>
      <c r="H49" s="31"/>
      <c r="I49" s="18"/>
    </row>
    <row r="50" spans="1:14">
      <c r="A50" s="3" t="s">
        <v>42</v>
      </c>
      <c r="B50" s="24">
        <v>220</v>
      </c>
      <c r="C50" s="18">
        <v>137.4</v>
      </c>
      <c r="D50" s="18">
        <v>127.4</v>
      </c>
      <c r="E50" s="18">
        <f t="shared" si="2"/>
        <v>256</v>
      </c>
      <c r="F50" s="31">
        <v>136.5</v>
      </c>
      <c r="G50" s="75">
        <v>50.5</v>
      </c>
      <c r="H50" s="31">
        <v>50.5</v>
      </c>
      <c r="I50" s="18">
        <v>18.5</v>
      </c>
    </row>
    <row r="51" spans="1:14">
      <c r="A51" s="3" t="s">
        <v>43</v>
      </c>
      <c r="B51" s="24">
        <v>221</v>
      </c>
      <c r="C51" s="18">
        <v>81.900000000000006</v>
      </c>
      <c r="D51" s="18">
        <v>112</v>
      </c>
      <c r="E51" s="18">
        <f t="shared" si="2"/>
        <v>113.6</v>
      </c>
      <c r="F51" s="31">
        <v>28.4</v>
      </c>
      <c r="G51" s="31">
        <v>28.4</v>
      </c>
      <c r="H51" s="31">
        <v>28.4</v>
      </c>
      <c r="I51" s="18">
        <v>28.4</v>
      </c>
    </row>
    <row r="52" spans="1:14" ht="19.899999999999999" customHeight="1">
      <c r="A52" s="3" t="s">
        <v>44</v>
      </c>
      <c r="B52" s="24">
        <v>222</v>
      </c>
      <c r="C52" s="18"/>
      <c r="D52" s="18"/>
      <c r="E52" s="18"/>
      <c r="F52" s="63"/>
      <c r="G52" s="63"/>
      <c r="H52" s="63"/>
      <c r="I52" s="37"/>
    </row>
    <row r="53" spans="1:14" ht="19.149999999999999" customHeight="1">
      <c r="A53" s="3" t="s">
        <v>45</v>
      </c>
      <c r="B53" s="24">
        <v>223</v>
      </c>
      <c r="C53" s="18"/>
      <c r="D53" s="18"/>
      <c r="E53" s="18"/>
      <c r="F53" s="63"/>
      <c r="G53" s="63"/>
      <c r="H53" s="63"/>
      <c r="I53" s="37"/>
    </row>
    <row r="54" spans="1:14" ht="18.600000000000001" customHeight="1">
      <c r="A54" s="3" t="s">
        <v>46</v>
      </c>
      <c r="B54" s="24">
        <v>224</v>
      </c>
      <c r="C54" s="18"/>
      <c r="D54" s="18"/>
      <c r="E54" s="18"/>
      <c r="F54" s="31"/>
      <c r="G54" s="31"/>
      <c r="H54" s="31"/>
      <c r="I54" s="18"/>
      <c r="L54" s="2" t="s">
        <v>170</v>
      </c>
      <c r="N54" s="2" t="s">
        <v>191</v>
      </c>
    </row>
    <row r="55" spans="1:14" ht="15" customHeight="1">
      <c r="A55" s="6" t="s">
        <v>47</v>
      </c>
      <c r="B55" s="9">
        <v>300</v>
      </c>
      <c r="C55" s="19">
        <f t="shared" ref="C55:D55" si="5">SUM(C56:C77)</f>
        <v>7295.04</v>
      </c>
      <c r="D55" s="19">
        <f t="shared" si="5"/>
        <v>5390.8</v>
      </c>
      <c r="E55" s="19">
        <f>SUM(E56:E77)</f>
        <v>9804.5</v>
      </c>
      <c r="F55" s="19">
        <f>SUM(F56:F75)</f>
        <v>1873.4999999999995</v>
      </c>
      <c r="G55" s="19">
        <f t="shared" ref="G55:I55" si="6">SUM(G56:G75)</f>
        <v>2497.2999999999997</v>
      </c>
      <c r="H55" s="19">
        <f t="shared" si="6"/>
        <v>2385.2999999999993</v>
      </c>
      <c r="I55" s="19">
        <f t="shared" si="6"/>
        <v>2743.7999999999997</v>
      </c>
    </row>
    <row r="56" spans="1:14" ht="33" customHeight="1">
      <c r="A56" s="3" t="s">
        <v>48</v>
      </c>
      <c r="B56" s="24">
        <v>301</v>
      </c>
      <c r="C56" s="18">
        <v>74</v>
      </c>
      <c r="D56" s="18">
        <v>98.3</v>
      </c>
      <c r="E56" s="18">
        <f>SUM(F56:I56)</f>
        <v>224</v>
      </c>
      <c r="F56" s="31">
        <v>63.5</v>
      </c>
      <c r="G56" s="31">
        <v>58.5</v>
      </c>
      <c r="H56" s="31">
        <v>43.5</v>
      </c>
      <c r="I56" s="18">
        <v>58.5</v>
      </c>
    </row>
    <row r="57" spans="1:14" ht="15" customHeight="1">
      <c r="A57" s="3" t="s">
        <v>49</v>
      </c>
      <c r="B57" s="24">
        <v>302</v>
      </c>
      <c r="C57" s="18"/>
      <c r="D57" s="18"/>
      <c r="E57" s="18"/>
      <c r="F57" s="63"/>
      <c r="G57" s="63"/>
      <c r="H57" s="63"/>
      <c r="I57" s="37"/>
    </row>
    <row r="58" spans="1:14">
      <c r="A58" s="3" t="s">
        <v>50</v>
      </c>
      <c r="B58" s="24">
        <v>303</v>
      </c>
      <c r="C58" s="18"/>
      <c r="D58" s="18"/>
      <c r="E58" s="18"/>
      <c r="F58" s="63"/>
      <c r="G58" s="63"/>
      <c r="H58" s="63"/>
      <c r="I58" s="37"/>
    </row>
    <row r="59" spans="1:14">
      <c r="A59" s="3" t="s">
        <v>51</v>
      </c>
      <c r="B59" s="24">
        <v>304</v>
      </c>
      <c r="C59" s="18">
        <v>6.8</v>
      </c>
      <c r="D59" s="18">
        <v>8</v>
      </c>
      <c r="E59" s="18">
        <f>SUM(F59:I59)</f>
        <v>12.2</v>
      </c>
      <c r="F59" s="31">
        <v>2.2000000000000002</v>
      </c>
      <c r="G59" s="31">
        <v>0</v>
      </c>
      <c r="H59" s="31">
        <v>10</v>
      </c>
      <c r="I59" s="18">
        <v>0</v>
      </c>
      <c r="L59" s="2" t="s">
        <v>188</v>
      </c>
    </row>
    <row r="60" spans="1:14">
      <c r="A60" s="3" t="s">
        <v>52</v>
      </c>
      <c r="B60" s="24">
        <v>305</v>
      </c>
      <c r="C60" s="18"/>
      <c r="D60" s="18"/>
      <c r="E60" s="18"/>
      <c r="F60" s="63"/>
      <c r="G60" s="63"/>
      <c r="H60" s="63"/>
      <c r="I60" s="37"/>
    </row>
    <row r="61" spans="1:14">
      <c r="A61" s="3" t="s">
        <v>53</v>
      </c>
      <c r="B61" s="24">
        <v>306</v>
      </c>
      <c r="C61" s="18"/>
      <c r="D61" s="18"/>
      <c r="E61" s="18"/>
      <c r="F61" s="63"/>
      <c r="G61" s="63"/>
      <c r="H61" s="63"/>
      <c r="I61" s="37"/>
    </row>
    <row r="62" spans="1:14">
      <c r="A62" s="3" t="s">
        <v>54</v>
      </c>
      <c r="B62" s="24">
        <v>307</v>
      </c>
      <c r="C62" s="18">
        <v>31.7</v>
      </c>
      <c r="D62" s="18">
        <v>33.799999999999997</v>
      </c>
      <c r="E62" s="18">
        <f t="shared" si="2"/>
        <v>50.4</v>
      </c>
      <c r="F62" s="31">
        <v>12.6</v>
      </c>
      <c r="G62" s="31">
        <v>12.6</v>
      </c>
      <c r="H62" s="31">
        <v>12.6</v>
      </c>
      <c r="I62" s="31">
        <v>12.6</v>
      </c>
    </row>
    <row r="63" spans="1:14">
      <c r="A63" s="3" t="s">
        <v>55</v>
      </c>
      <c r="B63" s="24">
        <v>308</v>
      </c>
      <c r="C63" s="18">
        <v>5652.4</v>
      </c>
      <c r="D63" s="18">
        <v>4085.8</v>
      </c>
      <c r="E63" s="18">
        <f t="shared" si="2"/>
        <v>7257.2999999999993</v>
      </c>
      <c r="F63" s="31">
        <v>1416.6</v>
      </c>
      <c r="G63" s="31">
        <f>1791.3+30</f>
        <v>1821.3</v>
      </c>
      <c r="H63" s="31">
        <v>1865.8</v>
      </c>
      <c r="I63" s="18">
        <f>2183.6-30</f>
        <v>2153.6</v>
      </c>
    </row>
    <row r="64" spans="1:14">
      <c r="A64" s="3" t="s">
        <v>56</v>
      </c>
      <c r="B64" s="24">
        <v>309</v>
      </c>
      <c r="C64" s="18">
        <v>1142.0999999999999</v>
      </c>
      <c r="D64" s="18">
        <v>898.9</v>
      </c>
      <c r="E64" s="18">
        <f t="shared" si="2"/>
        <v>1559</v>
      </c>
      <c r="F64" s="31">
        <v>302.89999999999998</v>
      </c>
      <c r="G64" s="31">
        <v>396.8</v>
      </c>
      <c r="H64" s="31">
        <v>402</v>
      </c>
      <c r="I64" s="31">
        <v>457.3</v>
      </c>
    </row>
    <row r="65" spans="1:13" ht="34.9" customHeight="1">
      <c r="A65" s="3" t="s">
        <v>57</v>
      </c>
      <c r="B65" s="24">
        <v>310</v>
      </c>
      <c r="C65" s="18"/>
      <c r="D65" s="18"/>
      <c r="E65" s="18"/>
      <c r="F65" s="63"/>
      <c r="G65" s="63"/>
      <c r="H65" s="63"/>
      <c r="I65" s="37"/>
    </row>
    <row r="66" spans="1:13" ht="51" customHeight="1">
      <c r="A66" s="3" t="s">
        <v>58</v>
      </c>
      <c r="B66" s="24">
        <v>311</v>
      </c>
      <c r="C66" s="18"/>
      <c r="D66" s="18"/>
      <c r="E66" s="18"/>
      <c r="F66" s="63"/>
      <c r="G66" s="63"/>
      <c r="H66" s="63"/>
      <c r="I66" s="37"/>
    </row>
    <row r="67" spans="1:13" ht="31.5">
      <c r="A67" s="3" t="s">
        <v>161</v>
      </c>
      <c r="B67" s="24">
        <v>312</v>
      </c>
      <c r="C67" s="18"/>
      <c r="D67" s="18"/>
      <c r="E67" s="18"/>
      <c r="F67" s="63"/>
      <c r="G67" s="63"/>
      <c r="H67" s="63"/>
      <c r="I67" s="37"/>
    </row>
    <row r="68" spans="1:13" ht="34.15" customHeight="1">
      <c r="A68" s="3" t="s">
        <v>59</v>
      </c>
      <c r="B68" s="24">
        <v>313</v>
      </c>
      <c r="C68" s="18"/>
      <c r="D68" s="18"/>
      <c r="E68" s="18"/>
      <c r="F68" s="63"/>
      <c r="G68" s="63"/>
      <c r="H68" s="63"/>
      <c r="I68" s="37"/>
    </row>
    <row r="69" spans="1:13">
      <c r="A69" s="3" t="s">
        <v>60</v>
      </c>
      <c r="B69" s="24">
        <v>314</v>
      </c>
      <c r="C69" s="18"/>
      <c r="D69" s="18"/>
      <c r="E69" s="18"/>
      <c r="F69" s="63"/>
      <c r="G69" s="63"/>
      <c r="H69" s="63"/>
      <c r="I69" s="37"/>
    </row>
    <row r="70" spans="1:13" ht="15" customHeight="1">
      <c r="A70" s="3" t="s">
        <v>61</v>
      </c>
      <c r="B70" s="24">
        <v>315</v>
      </c>
      <c r="C70" s="18"/>
      <c r="D70" s="18"/>
      <c r="E70" s="18"/>
      <c r="F70" s="63"/>
      <c r="G70" s="63"/>
      <c r="H70" s="63"/>
      <c r="I70" s="37"/>
    </row>
    <row r="71" spans="1:13">
      <c r="A71" s="3" t="s">
        <v>62</v>
      </c>
      <c r="B71" s="24">
        <v>316</v>
      </c>
      <c r="C71" s="18"/>
      <c r="D71" s="18"/>
      <c r="E71" s="18"/>
      <c r="F71" s="31"/>
      <c r="G71" s="31"/>
      <c r="H71" s="31"/>
      <c r="I71" s="18"/>
    </row>
    <row r="72" spans="1:13">
      <c r="A72" s="3" t="s">
        <v>63</v>
      </c>
      <c r="B72" s="24">
        <v>317</v>
      </c>
      <c r="C72" s="18"/>
      <c r="D72" s="18"/>
      <c r="E72" s="18"/>
      <c r="F72" s="63"/>
      <c r="G72" s="63"/>
      <c r="H72" s="63"/>
      <c r="I72" s="37"/>
    </row>
    <row r="73" spans="1:13" ht="33.6" customHeight="1">
      <c r="A73" s="3" t="s">
        <v>64</v>
      </c>
      <c r="B73" s="24">
        <v>318</v>
      </c>
      <c r="C73" s="18">
        <v>61.04</v>
      </c>
      <c r="D73" s="18">
        <v>82</v>
      </c>
      <c r="E73" s="18">
        <f t="shared" si="2"/>
        <v>92.4</v>
      </c>
      <c r="F73" s="31">
        <v>27.1</v>
      </c>
      <c r="G73" s="31">
        <v>31</v>
      </c>
      <c r="H73" s="31">
        <v>5.7</v>
      </c>
      <c r="I73" s="18">
        <v>28.6</v>
      </c>
    </row>
    <row r="74" spans="1:13" ht="31.9" customHeight="1">
      <c r="A74" s="3" t="s">
        <v>65</v>
      </c>
      <c r="B74" s="24">
        <v>319</v>
      </c>
      <c r="C74" s="18"/>
      <c r="D74" s="18"/>
      <c r="E74" s="18"/>
      <c r="F74" s="63"/>
      <c r="G74" s="63"/>
      <c r="H74" s="63"/>
      <c r="I74" s="37"/>
    </row>
    <row r="75" spans="1:13" ht="51" customHeight="1">
      <c r="A75" s="6" t="s">
        <v>66</v>
      </c>
      <c r="B75" s="9">
        <v>320</v>
      </c>
      <c r="C75" s="19">
        <f t="shared" ref="C75:D75" si="7">SUM(C76:C77)</f>
        <v>163.5</v>
      </c>
      <c r="D75" s="19">
        <f t="shared" si="7"/>
        <v>92</v>
      </c>
      <c r="E75" s="19">
        <f>SUM(E76:E77)</f>
        <v>304.59999999999997</v>
      </c>
      <c r="F75" s="19">
        <f>SUM(F76:F77)</f>
        <v>48.6</v>
      </c>
      <c r="G75" s="19">
        <f t="shared" ref="G75:I75" si="8">SUM(G76:G77)</f>
        <v>177.1</v>
      </c>
      <c r="H75" s="19">
        <f t="shared" si="8"/>
        <v>45.7</v>
      </c>
      <c r="I75" s="19">
        <f t="shared" si="8"/>
        <v>33.200000000000003</v>
      </c>
      <c r="L75" s="2" t="s">
        <v>190</v>
      </c>
    </row>
    <row r="76" spans="1:13" ht="15" customHeight="1">
      <c r="A76" s="3" t="s">
        <v>67</v>
      </c>
      <c r="B76" s="24">
        <v>321</v>
      </c>
      <c r="C76" s="18"/>
      <c r="D76" s="18"/>
      <c r="E76" s="18"/>
      <c r="F76" s="63"/>
      <c r="G76" s="63"/>
      <c r="H76" s="37"/>
      <c r="I76" s="37"/>
    </row>
    <row r="77" spans="1:13" ht="15" customHeight="1">
      <c r="A77" s="3" t="s">
        <v>68</v>
      </c>
      <c r="B77" s="24">
        <v>322</v>
      </c>
      <c r="C77" s="18">
        <v>163.5</v>
      </c>
      <c r="D77" s="18">
        <v>92</v>
      </c>
      <c r="E77" s="18">
        <f t="shared" si="2"/>
        <v>304.59999999999997</v>
      </c>
      <c r="F77" s="31">
        <v>48.6</v>
      </c>
      <c r="G77" s="31">
        <v>177.1</v>
      </c>
      <c r="H77" s="18">
        <v>45.7</v>
      </c>
      <c r="I77" s="18">
        <v>33.200000000000003</v>
      </c>
      <c r="L77" s="2" t="s">
        <v>168</v>
      </c>
      <c r="M77" s="2" t="s">
        <v>166</v>
      </c>
    </row>
    <row r="78" spans="1:13">
      <c r="A78" s="6" t="s">
        <v>69</v>
      </c>
      <c r="B78" s="9">
        <v>400</v>
      </c>
      <c r="C78" s="19">
        <f t="shared" ref="C78:E78" si="9">SUM(C79:C87)</f>
        <v>0</v>
      </c>
      <c r="D78" s="19">
        <f t="shared" si="9"/>
        <v>0</v>
      </c>
      <c r="E78" s="19">
        <f t="shared" si="9"/>
        <v>0</v>
      </c>
      <c r="F78" s="19">
        <f>SUM(F79:F87)</f>
        <v>0</v>
      </c>
      <c r="G78" s="19">
        <f t="shared" ref="G78:I78" si="10">SUM(G79:G87)</f>
        <v>0</v>
      </c>
      <c r="H78" s="19">
        <f t="shared" si="10"/>
        <v>0</v>
      </c>
      <c r="I78" s="19">
        <f t="shared" si="10"/>
        <v>0</v>
      </c>
    </row>
    <row r="79" spans="1:13">
      <c r="A79" s="3" t="s">
        <v>70</v>
      </c>
      <c r="B79" s="24">
        <v>401</v>
      </c>
      <c r="C79" s="18"/>
      <c r="D79" s="18"/>
      <c r="E79" s="18"/>
      <c r="F79" s="63"/>
      <c r="G79" s="63"/>
      <c r="H79" s="37"/>
      <c r="I79" s="37"/>
    </row>
    <row r="80" spans="1:13">
      <c r="A80" s="3" t="s">
        <v>71</v>
      </c>
      <c r="B80" s="24">
        <v>402</v>
      </c>
      <c r="C80" s="18"/>
      <c r="D80" s="18"/>
      <c r="E80" s="18"/>
      <c r="F80" s="63"/>
      <c r="G80" s="63"/>
      <c r="H80" s="37"/>
      <c r="I80" s="37"/>
    </row>
    <row r="81" spans="1:12">
      <c r="A81" s="3" t="s">
        <v>55</v>
      </c>
      <c r="B81" s="24">
        <v>403</v>
      </c>
      <c r="C81" s="18"/>
      <c r="D81" s="18"/>
      <c r="E81" s="18"/>
      <c r="F81" s="63"/>
      <c r="G81" s="63"/>
      <c r="H81" s="37"/>
      <c r="I81" s="37"/>
    </row>
    <row r="82" spans="1:12">
      <c r="A82" s="3" t="s">
        <v>56</v>
      </c>
      <c r="B82" s="24">
        <v>404</v>
      </c>
      <c r="C82" s="18"/>
      <c r="D82" s="18"/>
      <c r="E82" s="18"/>
      <c r="F82" s="63"/>
      <c r="G82" s="63"/>
      <c r="H82" s="37"/>
      <c r="I82" s="37"/>
    </row>
    <row r="83" spans="1:12" ht="29.45" customHeight="1">
      <c r="A83" s="3" t="s">
        <v>72</v>
      </c>
      <c r="B83" s="24">
        <v>405</v>
      </c>
      <c r="C83" s="18"/>
      <c r="D83" s="18"/>
      <c r="E83" s="18"/>
      <c r="F83" s="63"/>
      <c r="G83" s="63"/>
      <c r="H83" s="37"/>
      <c r="I83" s="37"/>
    </row>
    <row r="84" spans="1:12">
      <c r="A84" s="3" t="s">
        <v>73</v>
      </c>
      <c r="B84" s="24">
        <v>406</v>
      </c>
      <c r="C84" s="18"/>
      <c r="D84" s="18"/>
      <c r="E84" s="18"/>
      <c r="F84" s="63"/>
      <c r="G84" s="63"/>
      <c r="H84" s="37"/>
      <c r="I84" s="37"/>
    </row>
    <row r="85" spans="1:12">
      <c r="A85" s="3" t="s">
        <v>74</v>
      </c>
      <c r="B85" s="24">
        <v>407</v>
      </c>
      <c r="C85" s="18"/>
      <c r="D85" s="18"/>
      <c r="E85" s="18"/>
      <c r="F85" s="63"/>
      <c r="G85" s="63"/>
      <c r="H85" s="37"/>
      <c r="I85" s="37"/>
    </row>
    <row r="86" spans="1:12" ht="15" customHeight="1">
      <c r="A86" s="3" t="s">
        <v>75</v>
      </c>
      <c r="B86" s="24">
        <v>408</v>
      </c>
      <c r="C86" s="18"/>
      <c r="D86" s="18"/>
      <c r="E86" s="18"/>
      <c r="F86" s="63"/>
      <c r="G86" s="63"/>
      <c r="H86" s="37"/>
      <c r="I86" s="37"/>
    </row>
    <row r="87" spans="1:12" ht="15" customHeight="1">
      <c r="A87" s="3" t="s">
        <v>76</v>
      </c>
      <c r="B87" s="24">
        <v>409</v>
      </c>
      <c r="C87" s="18"/>
      <c r="D87" s="18"/>
      <c r="E87" s="18"/>
      <c r="F87" s="63"/>
      <c r="G87" s="63"/>
      <c r="H87" s="37"/>
      <c r="I87" s="37"/>
    </row>
    <row r="88" spans="1:12">
      <c r="A88" s="3" t="s">
        <v>77</v>
      </c>
      <c r="B88" s="24">
        <v>500</v>
      </c>
      <c r="C88" s="18"/>
      <c r="D88" s="18"/>
      <c r="E88" s="18"/>
      <c r="F88" s="63"/>
      <c r="G88" s="63"/>
      <c r="H88" s="37"/>
      <c r="I88" s="37"/>
    </row>
    <row r="89" spans="1:12">
      <c r="A89" s="3" t="s">
        <v>195</v>
      </c>
      <c r="B89" s="24">
        <v>600</v>
      </c>
      <c r="C89" s="18">
        <v>1859.1</v>
      </c>
      <c r="D89" s="18">
        <v>0</v>
      </c>
      <c r="E89" s="18">
        <f t="shared" ref="E89" si="11">SUM(F89:I89)</f>
        <v>4000</v>
      </c>
      <c r="F89" s="31">
        <v>4000</v>
      </c>
      <c r="G89" s="31">
        <v>0</v>
      </c>
      <c r="H89" s="18">
        <v>0</v>
      </c>
      <c r="I89" s="18">
        <v>0</v>
      </c>
      <c r="L89" s="2" t="s">
        <v>172</v>
      </c>
    </row>
    <row r="90" spans="1:12" s="20" customFormat="1">
      <c r="A90" s="6" t="s">
        <v>78</v>
      </c>
      <c r="B90" s="9">
        <v>700</v>
      </c>
      <c r="C90" s="19">
        <f t="shared" ref="C90:E90" si="12">SUM(C25)</f>
        <v>90786.900000000009</v>
      </c>
      <c r="D90" s="19">
        <f t="shared" si="12"/>
        <v>68579.7</v>
      </c>
      <c r="E90" s="19">
        <f t="shared" si="12"/>
        <v>81766.900000000009</v>
      </c>
      <c r="F90" s="19">
        <f>SUM(F25)</f>
        <v>22404.2</v>
      </c>
      <c r="G90" s="19">
        <f t="shared" ref="G90:I90" si="13">SUM(G25)</f>
        <v>18900.400000000001</v>
      </c>
      <c r="H90" s="19">
        <f t="shared" si="13"/>
        <v>18788.7</v>
      </c>
      <c r="I90" s="19">
        <f t="shared" si="13"/>
        <v>21673.600000000002</v>
      </c>
    </row>
    <row r="91" spans="1:12" s="20" customFormat="1">
      <c r="A91" s="6" t="s">
        <v>79</v>
      </c>
      <c r="B91" s="9">
        <v>800</v>
      </c>
      <c r="C91" s="19">
        <f t="shared" ref="C91:E91" si="14">SUM(C97:C100,C94)</f>
        <v>81851.14</v>
      </c>
      <c r="D91" s="19">
        <f t="shared" si="14"/>
        <v>68579.7</v>
      </c>
      <c r="E91" s="19">
        <f t="shared" si="14"/>
        <v>81239.3</v>
      </c>
      <c r="F91" s="19">
        <f>SUM(F97:F100,F94)</f>
        <v>22311.3</v>
      </c>
      <c r="G91" s="19">
        <f>SUM(G97:G100,G94)</f>
        <v>18879</v>
      </c>
      <c r="H91" s="19">
        <f>SUM(H97:H100,H94)</f>
        <v>18768.599999999999</v>
      </c>
      <c r="I91" s="19">
        <f t="shared" ref="I91" si="15">SUM(I97:I100,I94)</f>
        <v>21280.399999999998</v>
      </c>
    </row>
    <row r="92" spans="1:12" s="20" customFormat="1">
      <c r="A92" s="6" t="s">
        <v>80</v>
      </c>
      <c r="B92" s="9">
        <v>900</v>
      </c>
      <c r="C92" s="19">
        <f t="shared" ref="C92:E92" si="16">C90-C91</f>
        <v>8935.7600000000093</v>
      </c>
      <c r="D92" s="19">
        <f t="shared" si="16"/>
        <v>0</v>
      </c>
      <c r="E92" s="79">
        <f t="shared" si="16"/>
        <v>527.60000000000582</v>
      </c>
      <c r="F92" s="80">
        <f>F90-F91</f>
        <v>92.900000000001455</v>
      </c>
      <c r="G92" s="79">
        <f>G90-G91</f>
        <v>21.400000000001455</v>
      </c>
      <c r="H92" s="79">
        <f t="shared" ref="H92" si="17">H90-H91</f>
        <v>20.100000000002183</v>
      </c>
      <c r="I92" s="79">
        <f>I90-I91</f>
        <v>393.20000000000437</v>
      </c>
    </row>
    <row r="93" spans="1:12">
      <c r="A93" s="6" t="s">
        <v>81</v>
      </c>
      <c r="B93" s="9"/>
      <c r="C93" s="17"/>
      <c r="D93" s="17"/>
      <c r="E93" s="18"/>
      <c r="F93" s="19"/>
      <c r="G93" s="19"/>
      <c r="H93" s="18"/>
      <c r="I93" s="18"/>
    </row>
    <row r="94" spans="1:12" ht="31.5">
      <c r="A94" s="3" t="s">
        <v>164</v>
      </c>
      <c r="B94" s="24">
        <v>1000</v>
      </c>
      <c r="C94" s="31">
        <f t="shared" ref="C94:D94" si="18">C36+C32+C44+C43+C56+C96</f>
        <v>12108.8</v>
      </c>
      <c r="D94" s="31">
        <f t="shared" si="18"/>
        <v>15182.3</v>
      </c>
      <c r="E94" s="31">
        <f>E36+E32+E44+E43+E56+E96</f>
        <v>16469</v>
      </c>
      <c r="F94" s="31">
        <f>F36+F32+F44+F43+F56+F96</f>
        <v>5928.9999999999991</v>
      </c>
      <c r="G94" s="31">
        <f>G36+G32+G44+G43+G56+G96</f>
        <v>3793.8999999999996</v>
      </c>
      <c r="H94" s="31">
        <f t="shared" ref="H94:I94" si="19">H36+H32+H44+H43+H56+H96</f>
        <v>2496.6</v>
      </c>
      <c r="I94" s="31">
        <f t="shared" si="19"/>
        <v>4249.5</v>
      </c>
      <c r="J94" s="1"/>
    </row>
    <row r="95" spans="1:12" ht="18" customHeight="1">
      <c r="A95" s="3" t="s">
        <v>82</v>
      </c>
      <c r="B95" s="24">
        <v>1001</v>
      </c>
      <c r="C95" s="31"/>
      <c r="D95" s="31"/>
      <c r="E95" s="31"/>
      <c r="F95" s="31"/>
      <c r="G95" s="31"/>
      <c r="H95" s="18"/>
      <c r="I95" s="18"/>
      <c r="J95" s="1"/>
    </row>
    <row r="96" spans="1:12" ht="30.75" customHeight="1">
      <c r="A96" s="3" t="s">
        <v>165</v>
      </c>
      <c r="B96" s="24">
        <v>1002</v>
      </c>
      <c r="C96" s="31">
        <f t="shared" ref="C96:D96" si="20">C33+C39+C40+C41+C42+C51</f>
        <v>7076.4</v>
      </c>
      <c r="D96" s="31">
        <f t="shared" si="20"/>
        <v>9805.9</v>
      </c>
      <c r="E96" s="31">
        <f>E33+E39+E40+E41+E42+E51</f>
        <v>10367.9</v>
      </c>
      <c r="F96" s="31">
        <f>F33+F39+F40+F41+F42+F51</f>
        <v>4391.9999999999991</v>
      </c>
      <c r="G96" s="31">
        <f t="shared" ref="G96:I96" si="21">G33+G39+G40+G41+G42+G51</f>
        <v>2454.1</v>
      </c>
      <c r="H96" s="31">
        <f t="shared" si="21"/>
        <v>944.2</v>
      </c>
      <c r="I96" s="31">
        <f t="shared" si="21"/>
        <v>2577.6</v>
      </c>
      <c r="J96" s="1"/>
    </row>
    <row r="97" spans="1:10">
      <c r="A97" s="3" t="s">
        <v>26</v>
      </c>
      <c r="B97" s="24">
        <v>1100</v>
      </c>
      <c r="C97" s="31">
        <f t="shared" ref="C97:D97" si="22">C34+C63+C81</f>
        <v>55026.400000000001</v>
      </c>
      <c r="D97" s="31">
        <f t="shared" si="22"/>
        <v>42600</v>
      </c>
      <c r="E97" s="31">
        <f t="shared" ref="E97:E98" si="23">E34+E63+E81</f>
        <v>48280.3</v>
      </c>
      <c r="F97" s="31">
        <f>F34+F63+F81</f>
        <v>9752.7000000000007</v>
      </c>
      <c r="G97" s="31">
        <f t="shared" ref="G97:I97" si="24">G34+G63+G81</f>
        <v>11923.599999999999</v>
      </c>
      <c r="H97" s="31">
        <f t="shared" si="24"/>
        <v>13043.4</v>
      </c>
      <c r="I97" s="31">
        <f t="shared" si="24"/>
        <v>13560.6</v>
      </c>
      <c r="J97" s="1"/>
    </row>
    <row r="98" spans="1:10">
      <c r="A98" s="3" t="s">
        <v>27</v>
      </c>
      <c r="B98" s="24">
        <v>1200</v>
      </c>
      <c r="C98" s="31">
        <f t="shared" ref="C98:D98" si="25">C35+C64+C82</f>
        <v>11117.9</v>
      </c>
      <c r="D98" s="31">
        <f t="shared" si="25"/>
        <v>9372</v>
      </c>
      <c r="E98" s="31">
        <f t="shared" si="23"/>
        <v>10372.200000000001</v>
      </c>
      <c r="F98" s="31">
        <f>F35+F64+F82</f>
        <v>2085.6999999999998</v>
      </c>
      <c r="G98" s="31">
        <f t="shared" ref="G98:I98" si="26">G35+G64+G82</f>
        <v>2597.6000000000004</v>
      </c>
      <c r="H98" s="31">
        <f t="shared" si="26"/>
        <v>2810.4</v>
      </c>
      <c r="I98" s="31">
        <f t="shared" si="26"/>
        <v>2878.5</v>
      </c>
    </row>
    <row r="99" spans="1:10">
      <c r="A99" s="3" t="s">
        <v>83</v>
      </c>
      <c r="B99" s="24">
        <v>1300</v>
      </c>
      <c r="C99" s="31"/>
      <c r="D99" s="31"/>
      <c r="E99" s="31"/>
      <c r="F99" s="31"/>
      <c r="G99" s="31"/>
      <c r="H99" s="18"/>
      <c r="I99" s="18"/>
    </row>
    <row r="100" spans="1:10">
      <c r="A100" s="3" t="s">
        <v>84</v>
      </c>
      <c r="B100" s="24">
        <v>1400</v>
      </c>
      <c r="C100" s="31">
        <f t="shared" ref="C100:D100" si="27">SUM(C37:C38,C45:C50,C52:C54,C57:C62,C65:C75,C78,C89)</f>
        <v>3598.04</v>
      </c>
      <c r="D100" s="31">
        <f t="shared" si="27"/>
        <v>1425.4</v>
      </c>
      <c r="E100" s="31">
        <f>SUM(E37:E38,E45:E50,E52:E54,E57:E62,E65:E75,E78,E89)</f>
        <v>6117.8</v>
      </c>
      <c r="F100" s="31">
        <f>SUM(F37:F38,F45:F50,F52:F54,F57:F62,F65:F75,F78,F89)</f>
        <v>4543.8999999999996</v>
      </c>
      <c r="G100" s="31">
        <f t="shared" ref="G100:I100" si="28">SUM(G37:G38,G45:G50,G52:G54,G57:G62,G65:G75,G78,G89)</f>
        <v>563.9</v>
      </c>
      <c r="H100" s="31">
        <f t="shared" si="28"/>
        <v>418.2</v>
      </c>
      <c r="I100" s="31">
        <f t="shared" si="28"/>
        <v>591.80000000000007</v>
      </c>
    </row>
    <row r="101" spans="1:10" s="20" customFormat="1">
      <c r="A101" s="6" t="s">
        <v>85</v>
      </c>
      <c r="B101" s="9">
        <v>1500</v>
      </c>
      <c r="C101" s="19">
        <f t="shared" ref="C101:D101" si="29">SUM(C97:C100,C94)</f>
        <v>81851.14</v>
      </c>
      <c r="D101" s="19">
        <f t="shared" si="29"/>
        <v>68579.7</v>
      </c>
      <c r="E101" s="19">
        <f>SUM(E97:E100,E94)</f>
        <v>81239.3</v>
      </c>
      <c r="F101" s="19">
        <f>SUM(F97:F100,F94)</f>
        <v>22311.3</v>
      </c>
      <c r="G101" s="19">
        <f t="shared" ref="G101:I101" si="30">SUM(G97:G100,G94)</f>
        <v>18879</v>
      </c>
      <c r="H101" s="19">
        <f t="shared" si="30"/>
        <v>18768.599999999999</v>
      </c>
      <c r="I101" s="19">
        <f t="shared" si="30"/>
        <v>21280.399999999998</v>
      </c>
    </row>
    <row r="102" spans="1:10">
      <c r="A102" s="11"/>
      <c r="B102" s="1"/>
      <c r="C102" s="1"/>
      <c r="D102" s="1"/>
      <c r="E102" s="1"/>
      <c r="F102" s="27"/>
      <c r="H102" s="27"/>
      <c r="I102" s="27"/>
    </row>
    <row r="103" spans="1:10">
      <c r="A103" s="64"/>
      <c r="B103" s="1"/>
      <c r="C103" s="1"/>
      <c r="D103" s="1"/>
      <c r="E103" s="1"/>
      <c r="F103" s="1"/>
      <c r="G103" s="2"/>
      <c r="H103" s="1"/>
      <c r="I103" s="1"/>
    </row>
    <row r="104" spans="1:10" ht="16.149999999999999" customHeight="1" thickBot="1">
      <c r="A104" s="12" t="s">
        <v>12</v>
      </c>
      <c r="B104" s="13"/>
      <c r="C104" s="13"/>
      <c r="D104" s="13"/>
      <c r="E104" s="34"/>
      <c r="F104" s="34"/>
      <c r="G104" s="96" t="s">
        <v>201</v>
      </c>
      <c r="H104" s="96"/>
      <c r="I104" s="96"/>
    </row>
    <row r="105" spans="1:10" ht="15.6" customHeight="1">
      <c r="A105" s="14" t="s">
        <v>86</v>
      </c>
      <c r="B105" s="35" t="s">
        <v>87</v>
      </c>
      <c r="C105" s="93"/>
      <c r="D105" s="93"/>
      <c r="E105" s="23"/>
      <c r="F105" s="23"/>
      <c r="G105" s="93" t="s">
        <v>88</v>
      </c>
      <c r="H105" s="93"/>
      <c r="I105" s="93"/>
    </row>
  </sheetData>
  <mergeCells count="29"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</mergeCells>
  <pageMargins left="0.31496062992125984" right="0.11811023622047245" top="0.15748031496062992" bottom="0.15748031496062992" header="0.31496062992125984" footer="0.31496062992125984"/>
  <pageSetup paperSize="9" scale="9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topLeftCell="A10" workbookViewId="0">
      <selection activeCell="A34" sqref="A34"/>
    </sheetView>
  </sheetViews>
  <sheetFormatPr defaultColWidth="8.85546875" defaultRowHeight="15.75"/>
  <cols>
    <col min="1" max="1" width="47.42578125" style="2" customWidth="1"/>
    <col min="2" max="2" width="8.85546875" style="2"/>
    <col min="3" max="3" width="13.7109375" style="2" customWidth="1"/>
    <col min="4" max="4" width="15.85546875" style="2" customWidth="1"/>
    <col min="5" max="5" width="12.28515625" style="2" customWidth="1"/>
    <col min="6" max="6" width="11.42578125" style="2" customWidth="1"/>
    <col min="7" max="7" width="8.85546875" style="2"/>
    <col min="8" max="16384" width="8.85546875" style="25"/>
  </cols>
  <sheetData>
    <row r="1" spans="1:10" s="2" customFormat="1">
      <c r="D1" s="38"/>
      <c r="F1" s="38"/>
      <c r="H1" s="92" t="s">
        <v>90</v>
      </c>
      <c r="I1" s="92"/>
    </row>
    <row r="2" spans="1:10" s="2" customFormat="1">
      <c r="A2" s="95" t="s">
        <v>91</v>
      </c>
      <c r="B2" s="95"/>
      <c r="C2" s="95"/>
      <c r="D2" s="95"/>
      <c r="E2" s="95"/>
      <c r="F2" s="95"/>
      <c r="G2" s="95"/>
      <c r="H2" s="95"/>
      <c r="I2" s="95"/>
    </row>
    <row r="3" spans="1:10" s="2" customFormat="1" ht="8.4499999999999993" customHeight="1"/>
    <row r="4" spans="1:10" s="2" customFormat="1" ht="15" customHeight="1">
      <c r="A4" s="94" t="s">
        <v>15</v>
      </c>
      <c r="B4" s="94" t="s">
        <v>89</v>
      </c>
      <c r="C4" s="94" t="s">
        <v>184</v>
      </c>
      <c r="D4" s="94" t="s">
        <v>183</v>
      </c>
      <c r="E4" s="94" t="s">
        <v>185</v>
      </c>
      <c r="F4" s="94" t="s">
        <v>177</v>
      </c>
      <c r="G4" s="94"/>
      <c r="H4" s="94"/>
      <c r="I4" s="94"/>
      <c r="J4" s="1"/>
    </row>
    <row r="5" spans="1:10" s="2" customFormat="1" ht="37.15" customHeight="1">
      <c r="A5" s="94"/>
      <c r="B5" s="94"/>
      <c r="C5" s="94"/>
      <c r="D5" s="94"/>
      <c r="E5" s="94"/>
      <c r="F5" s="32" t="s">
        <v>178</v>
      </c>
      <c r="G5" s="32" t="s">
        <v>179</v>
      </c>
      <c r="H5" s="32" t="s">
        <v>180</v>
      </c>
      <c r="I5" s="32" t="s">
        <v>181</v>
      </c>
      <c r="J5" s="1"/>
    </row>
    <row r="6" spans="1:10" s="2" customFormat="1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1"/>
    </row>
    <row r="7" spans="1:10" s="2" customFormat="1" ht="17.45" customHeight="1">
      <c r="A7" s="6" t="s">
        <v>92</v>
      </c>
      <c r="B7" s="6"/>
      <c r="C7" s="6"/>
      <c r="D7" s="6"/>
      <c r="E7" s="6"/>
      <c r="F7" s="3"/>
      <c r="G7" s="3"/>
      <c r="H7" s="3"/>
      <c r="I7" s="3"/>
      <c r="J7" s="1"/>
    </row>
    <row r="8" spans="1:10" s="20" customFormat="1" ht="37.9" customHeight="1">
      <c r="A8" s="6" t="s">
        <v>93</v>
      </c>
      <c r="B8" s="6">
        <v>2000</v>
      </c>
      <c r="C8" s="19">
        <v>0</v>
      </c>
      <c r="D8" s="19">
        <f t="shared" ref="D8" si="0">SUM(D9:D14)</f>
        <v>0</v>
      </c>
      <c r="E8" s="79">
        <v>499.4</v>
      </c>
      <c r="F8" s="19">
        <v>365</v>
      </c>
      <c r="G8" s="17">
        <f>F14</f>
        <v>457.90000000000146</v>
      </c>
      <c r="H8" s="17">
        <f>G14</f>
        <v>479.30000000000291</v>
      </c>
      <c r="I8" s="17">
        <f>H14</f>
        <v>499.40000000000509</v>
      </c>
      <c r="J8" s="11"/>
    </row>
    <row r="9" spans="1:10" s="2" customFormat="1" ht="34.15" customHeight="1">
      <c r="A9" s="3" t="s">
        <v>94</v>
      </c>
      <c r="B9" s="3">
        <v>2001</v>
      </c>
      <c r="C9" s="31"/>
      <c r="D9" s="31"/>
      <c r="E9" s="31"/>
      <c r="F9" s="31"/>
      <c r="G9" s="31"/>
      <c r="H9" s="18"/>
      <c r="I9" s="18"/>
      <c r="J9" s="1"/>
    </row>
    <row r="10" spans="1:10" s="2" customFormat="1" ht="18.600000000000001" customHeight="1">
      <c r="A10" s="3" t="s">
        <v>95</v>
      </c>
      <c r="B10" s="3">
        <v>2002</v>
      </c>
      <c r="C10" s="31"/>
      <c r="D10" s="31"/>
      <c r="E10" s="31"/>
      <c r="F10" s="31"/>
      <c r="G10" s="31"/>
      <c r="H10" s="18"/>
      <c r="I10" s="18"/>
      <c r="J10" s="1"/>
    </row>
    <row r="11" spans="1:10" s="2" customFormat="1" ht="32.450000000000003" customHeight="1">
      <c r="A11" s="3" t="s">
        <v>96</v>
      </c>
      <c r="B11" s="3">
        <v>2003</v>
      </c>
      <c r="C11" s="31"/>
      <c r="D11" s="31"/>
      <c r="E11" s="31"/>
      <c r="F11" s="31"/>
      <c r="G11" s="31"/>
      <c r="H11" s="18"/>
      <c r="I11" s="18"/>
      <c r="J11" s="1"/>
    </row>
    <row r="12" spans="1:10" s="2" customFormat="1" ht="20.45" customHeight="1">
      <c r="A12" s="3" t="s">
        <v>97</v>
      </c>
      <c r="B12" s="3">
        <v>2004</v>
      </c>
      <c r="C12" s="31"/>
      <c r="D12" s="31"/>
      <c r="E12" s="31"/>
      <c r="F12" s="31"/>
      <c r="G12" s="31"/>
      <c r="H12" s="18"/>
      <c r="I12" s="18"/>
      <c r="J12" s="1"/>
    </row>
    <row r="13" spans="1:10" s="2" customFormat="1" ht="18" customHeight="1">
      <c r="A13" s="3" t="s">
        <v>203</v>
      </c>
      <c r="B13" s="3">
        <v>2005</v>
      </c>
      <c r="C13" s="31"/>
      <c r="D13" s="31"/>
      <c r="E13" s="31"/>
      <c r="F13" s="75"/>
      <c r="G13" s="31"/>
      <c r="H13" s="18"/>
      <c r="I13" s="18"/>
      <c r="J13" s="1"/>
    </row>
    <row r="14" spans="1:10" s="2" customFormat="1" ht="34.15" customHeight="1">
      <c r="A14" s="3" t="s">
        <v>98</v>
      </c>
      <c r="B14" s="3">
        <v>2006</v>
      </c>
      <c r="C14" s="31">
        <f>'Таблиця 1'!C92</f>
        <v>8935.7600000000093</v>
      </c>
      <c r="D14" s="31">
        <f>'Таблиця 1'!D92</f>
        <v>0</v>
      </c>
      <c r="E14" s="75">
        <v>892.6</v>
      </c>
      <c r="F14" s="31">
        <f>'Таблиця 1'!F92+F8</f>
        <v>457.90000000000146</v>
      </c>
      <c r="G14" s="31">
        <f>'Таблиця 1'!G92+F14</f>
        <v>479.30000000000291</v>
      </c>
      <c r="H14" s="31">
        <f>'Таблиця 1'!H92+G14</f>
        <v>499.40000000000509</v>
      </c>
      <c r="I14" s="31">
        <f>'Таблиця 1'!I92+H14</f>
        <v>892.60000000000946</v>
      </c>
      <c r="J14" s="1"/>
    </row>
    <row r="15" spans="1:10" ht="47.45" customHeight="1">
      <c r="A15" s="6" t="s">
        <v>99</v>
      </c>
      <c r="B15" s="6">
        <v>2100</v>
      </c>
      <c r="C15" s="19">
        <f t="shared" ref="C15:D15" si="1">SUM(C16:C20)</f>
        <v>9904.8520000000008</v>
      </c>
      <c r="D15" s="19">
        <f t="shared" si="1"/>
        <v>7670</v>
      </c>
      <c r="E15" s="19">
        <f>SUM(F15:I15)</f>
        <v>8691.753999999999</v>
      </c>
      <c r="F15" s="17">
        <f t="shared" ref="F15:I15" si="2">SUM(F16:F20)</f>
        <v>1756.7860000000001</v>
      </c>
      <c r="G15" s="17">
        <f t="shared" si="2"/>
        <v>2146.2479999999996</v>
      </c>
      <c r="H15" s="17">
        <f>SUM(H16:H20)</f>
        <v>2347.8119999999999</v>
      </c>
      <c r="I15" s="17">
        <f t="shared" si="2"/>
        <v>2440.9079999999999</v>
      </c>
      <c r="J15" s="27"/>
    </row>
    <row r="16" spans="1:10" ht="18.600000000000001" customHeight="1">
      <c r="A16" s="3" t="s">
        <v>100</v>
      </c>
      <c r="B16" s="3">
        <v>2101</v>
      </c>
      <c r="C16" s="31">
        <f>'Таблиця 1'!C97*18%</f>
        <v>9904.7520000000004</v>
      </c>
      <c r="D16" s="31">
        <f>'Таблиця 1'!D97*18%</f>
        <v>7668</v>
      </c>
      <c r="E16" s="31">
        <f>SUM(F16:I16)</f>
        <v>8690.4539999999997</v>
      </c>
      <c r="F16" s="31">
        <f>'Таблиця 1'!F97*18%</f>
        <v>1755.4860000000001</v>
      </c>
      <c r="G16" s="31">
        <f>'Таблиця 1'!G97*18%</f>
        <v>2146.2479999999996</v>
      </c>
      <c r="H16" s="31">
        <f>'Таблиця 1'!H97*18%</f>
        <v>2347.8119999999999</v>
      </c>
      <c r="I16" s="31">
        <f>'Таблиця 1'!I97*18%</f>
        <v>2440.9079999999999</v>
      </c>
      <c r="J16" s="27"/>
    </row>
    <row r="17" spans="1:10" ht="17.45" customHeight="1">
      <c r="A17" s="3" t="s">
        <v>101</v>
      </c>
      <c r="B17" s="3">
        <v>2102</v>
      </c>
      <c r="C17" s="31">
        <f>'Таблиця 1'!C48</f>
        <v>0.1</v>
      </c>
      <c r="D17" s="31">
        <f>'Таблиця 1'!D48</f>
        <v>2</v>
      </c>
      <c r="E17" s="31">
        <f>'Таблиця 1'!E48</f>
        <v>1.3</v>
      </c>
      <c r="F17" s="31">
        <f>'Таблиця 1'!F48</f>
        <v>1.3</v>
      </c>
      <c r="G17" s="31">
        <f>'Таблиця 1'!G48</f>
        <v>0</v>
      </c>
      <c r="H17" s="31">
        <f>'Таблиця 1'!H48</f>
        <v>0</v>
      </c>
      <c r="I17" s="31">
        <f>'Таблиця 1'!I48</f>
        <v>0</v>
      </c>
      <c r="J17" s="27"/>
    </row>
    <row r="18" spans="1:10" ht="15" customHeight="1">
      <c r="A18" s="3" t="s">
        <v>102</v>
      </c>
      <c r="B18" s="3">
        <v>2103</v>
      </c>
      <c r="C18" s="31"/>
      <c r="D18" s="31"/>
      <c r="E18" s="31"/>
      <c r="F18" s="31"/>
      <c r="G18" s="31"/>
      <c r="H18" s="37"/>
      <c r="I18" s="37"/>
      <c r="J18" s="27"/>
    </row>
    <row r="19" spans="1:10" ht="15" customHeight="1">
      <c r="A19" s="3" t="s">
        <v>103</v>
      </c>
      <c r="B19" s="3">
        <v>2104</v>
      </c>
      <c r="C19" s="31"/>
      <c r="D19" s="31"/>
      <c r="E19" s="31"/>
      <c r="F19" s="31"/>
      <c r="G19" s="31"/>
      <c r="H19" s="37"/>
      <c r="I19" s="37"/>
      <c r="J19" s="27"/>
    </row>
    <row r="20" spans="1:10" ht="20.45" customHeight="1">
      <c r="A20" s="3" t="s">
        <v>104</v>
      </c>
      <c r="B20" s="3">
        <v>2105</v>
      </c>
      <c r="C20" s="31"/>
      <c r="D20" s="31"/>
      <c r="E20" s="31"/>
      <c r="F20" s="31"/>
      <c r="G20" s="31"/>
      <c r="H20" s="37"/>
      <c r="I20" s="37"/>
      <c r="J20" s="27"/>
    </row>
    <row r="21" spans="1:10" ht="35.450000000000003" customHeight="1">
      <c r="A21" s="6" t="s">
        <v>105</v>
      </c>
      <c r="B21" s="6">
        <v>2200</v>
      </c>
      <c r="C21" s="19">
        <f t="shared" ref="C21:G21" si="3">SUM(C22:C25)</f>
        <v>11943.296</v>
      </c>
      <c r="D21" s="19">
        <f t="shared" si="3"/>
        <v>10011</v>
      </c>
      <c r="E21" s="17">
        <f t="shared" si="3"/>
        <v>11096.404500000001</v>
      </c>
      <c r="F21" s="17">
        <f>SUM(F22:F25)</f>
        <v>2231.9904999999999</v>
      </c>
      <c r="G21" s="17">
        <f t="shared" si="3"/>
        <v>2776.4540000000002</v>
      </c>
      <c r="H21" s="17">
        <f>SUM(H22:H25)</f>
        <v>3006.0509999999999</v>
      </c>
      <c r="I21" s="17">
        <f t="shared" ref="I21" si="4">G21/F21*100</f>
        <v>124.39362981159643</v>
      </c>
      <c r="J21" s="27"/>
    </row>
    <row r="22" spans="1:10" ht="20.45" customHeight="1">
      <c r="A22" s="3" t="s">
        <v>106</v>
      </c>
      <c r="B22" s="3">
        <v>2201</v>
      </c>
      <c r="C22" s="31"/>
      <c r="D22" s="31"/>
      <c r="E22" s="31"/>
      <c r="F22" s="31"/>
      <c r="G22" s="31"/>
      <c r="H22" s="37"/>
      <c r="I22" s="37"/>
      <c r="J22" s="27"/>
    </row>
    <row r="23" spans="1:10" ht="34.9" customHeight="1">
      <c r="A23" s="3" t="s">
        <v>107</v>
      </c>
      <c r="B23" s="3">
        <v>2202</v>
      </c>
      <c r="C23" s="31">
        <f>'Таблиця 1'!C98</f>
        <v>11117.9</v>
      </c>
      <c r="D23" s="31">
        <f>'Таблиця 1'!D98</f>
        <v>9372</v>
      </c>
      <c r="E23" s="31">
        <f>SUM(F23:I23)</f>
        <v>10372.200000000001</v>
      </c>
      <c r="F23" s="31">
        <f>'Таблиця 1'!F98</f>
        <v>2085.6999999999998</v>
      </c>
      <c r="G23" s="31">
        <f>'Таблиця 1'!G98</f>
        <v>2597.6000000000004</v>
      </c>
      <c r="H23" s="31">
        <f>'Таблиця 1'!H98</f>
        <v>2810.4</v>
      </c>
      <c r="I23" s="31">
        <f>'Таблиця 1'!I98</f>
        <v>2878.5</v>
      </c>
      <c r="J23" s="27"/>
    </row>
    <row r="24" spans="1:10" ht="25.9" customHeight="1">
      <c r="A24" s="3" t="s">
        <v>108</v>
      </c>
      <c r="B24" s="3">
        <v>2203</v>
      </c>
      <c r="C24" s="31"/>
      <c r="D24" s="31"/>
      <c r="E24" s="31"/>
      <c r="F24" s="31"/>
      <c r="G24" s="31"/>
      <c r="H24" s="18"/>
      <c r="I24" s="37"/>
      <c r="J24" s="27"/>
    </row>
    <row r="25" spans="1:10" ht="24" customHeight="1">
      <c r="A25" s="3" t="s">
        <v>109</v>
      </c>
      <c r="B25" s="3">
        <v>2204</v>
      </c>
      <c r="C25" s="31">
        <f>'Таблиця 1'!C97*1.5%</f>
        <v>825.39599999999996</v>
      </c>
      <c r="D25" s="31">
        <f>'Таблиця 1'!D97*1.5%</f>
        <v>639</v>
      </c>
      <c r="E25" s="31">
        <f>SUM(F25:I25)</f>
        <v>724.20449999999994</v>
      </c>
      <c r="F25" s="31">
        <f>'Таблиця 1'!F97*1.5%</f>
        <v>146.29050000000001</v>
      </c>
      <c r="G25" s="31">
        <f>'Таблиця 1'!G97*1.5%</f>
        <v>178.85399999999998</v>
      </c>
      <c r="H25" s="31">
        <f>'Таблиця 1'!H97*1.5%</f>
        <v>195.65099999999998</v>
      </c>
      <c r="I25" s="31">
        <f>'Таблиця 1'!I97*1.5%</f>
        <v>203.40899999999999</v>
      </c>
      <c r="J25" s="27"/>
    </row>
    <row r="26" spans="1:10" s="20" customFormat="1" ht="31.9" customHeight="1">
      <c r="A26" s="6" t="s">
        <v>110</v>
      </c>
      <c r="B26" s="6">
        <v>2300</v>
      </c>
      <c r="C26" s="17">
        <f t="shared" ref="C26:H26" si="5">SUM(C27:C28)</f>
        <v>0</v>
      </c>
      <c r="D26" s="17">
        <f t="shared" si="5"/>
        <v>0</v>
      </c>
      <c r="E26" s="17">
        <f>SUM(F26:I26)</f>
        <v>0</v>
      </c>
      <c r="F26" s="17">
        <f t="shared" si="5"/>
        <v>0</v>
      </c>
      <c r="G26" s="17">
        <f t="shared" si="5"/>
        <v>0</v>
      </c>
      <c r="H26" s="17">
        <f t="shared" si="5"/>
        <v>0</v>
      </c>
      <c r="I26" s="17">
        <f>SUM(I27:I28)</f>
        <v>0</v>
      </c>
      <c r="J26" s="11"/>
    </row>
    <row r="27" spans="1:10" s="2" customFormat="1" ht="52.9" customHeight="1">
      <c r="A27" s="3" t="s">
        <v>111</v>
      </c>
      <c r="B27" s="3">
        <v>2301</v>
      </c>
      <c r="C27" s="31"/>
      <c r="D27" s="31"/>
      <c r="E27" s="31"/>
      <c r="F27" s="31"/>
      <c r="G27" s="31"/>
      <c r="H27" s="18"/>
      <c r="I27" s="18"/>
      <c r="J27" s="1"/>
    </row>
    <row r="28" spans="1:10" s="2" customFormat="1" ht="24.6" customHeight="1">
      <c r="A28" s="3" t="s">
        <v>112</v>
      </c>
      <c r="B28" s="3">
        <v>2302</v>
      </c>
      <c r="C28" s="31"/>
      <c r="D28" s="31"/>
      <c r="E28" s="31"/>
      <c r="F28" s="31"/>
      <c r="G28" s="31"/>
      <c r="H28" s="18"/>
      <c r="I28" s="18"/>
      <c r="J28" s="1"/>
    </row>
    <row r="29" spans="1:10" s="2" customFormat="1" ht="12.6" customHeight="1">
      <c r="A29" s="1"/>
      <c r="B29" s="1"/>
      <c r="C29" s="1"/>
      <c r="D29" s="1"/>
      <c r="E29" s="39"/>
      <c r="F29" s="39"/>
      <c r="G29" s="1"/>
    </row>
    <row r="30" spans="1:10" s="2" customFormat="1" ht="16.149999999999999" customHeight="1" thickBot="1">
      <c r="A30" s="12" t="s">
        <v>12</v>
      </c>
      <c r="B30" s="34"/>
      <c r="C30" s="34"/>
      <c r="D30" s="34"/>
      <c r="E30" s="96"/>
      <c r="F30" s="96"/>
      <c r="G30" s="96" t="s">
        <v>201</v>
      </c>
      <c r="H30" s="96"/>
      <c r="I30" s="96"/>
    </row>
    <row r="31" spans="1:10" s="2" customFormat="1" ht="14.45" customHeight="1">
      <c r="A31" s="40" t="s">
        <v>86</v>
      </c>
      <c r="B31" s="35" t="s">
        <v>87</v>
      </c>
      <c r="C31" s="35"/>
      <c r="D31" s="35"/>
      <c r="E31" s="98"/>
      <c r="F31" s="98"/>
      <c r="G31" s="98" t="s">
        <v>88</v>
      </c>
      <c r="H31" s="98"/>
      <c r="I31" s="98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8"/>
  <sheetViews>
    <sheetView view="pageBreakPreview" topLeftCell="A4" zoomScaleSheetLayoutView="100" workbookViewId="0">
      <pane xSplit="2" ySplit="4" topLeftCell="C35" activePane="bottomRight" state="frozen"/>
      <selection activeCell="A4" sqref="A4"/>
      <selection pane="topRight" activeCell="C4" sqref="C4"/>
      <selection pane="bottomLeft" activeCell="A8" sqref="A8"/>
      <selection pane="bottomRight" activeCell="F21" sqref="F21:I21"/>
    </sheetView>
  </sheetViews>
  <sheetFormatPr defaultColWidth="8.85546875" defaultRowHeight="15.75"/>
  <cols>
    <col min="1" max="1" width="47.28515625" style="2" customWidth="1"/>
    <col min="2" max="2" width="9.140625" style="2" bestFit="1" customWidth="1"/>
    <col min="3" max="3" width="11.7109375" style="2" customWidth="1"/>
    <col min="4" max="4" width="12.7109375" style="2" customWidth="1"/>
    <col min="5" max="5" width="13.7109375" style="2" customWidth="1"/>
    <col min="6" max="6" width="12" style="25" customWidth="1"/>
    <col min="7" max="8" width="9.140625" style="2" bestFit="1" customWidth="1"/>
    <col min="9" max="9" width="11.5703125" style="25" bestFit="1" customWidth="1"/>
    <col min="10" max="16384" width="8.85546875" style="25"/>
  </cols>
  <sheetData>
    <row r="1" spans="1:9">
      <c r="A1" s="38"/>
      <c r="F1" s="26"/>
      <c r="H1" s="92" t="s">
        <v>186</v>
      </c>
      <c r="I1" s="92"/>
    </row>
    <row r="2" spans="1:9">
      <c r="A2" s="95" t="s">
        <v>113</v>
      </c>
      <c r="B2" s="95"/>
      <c r="C2" s="95"/>
      <c r="D2" s="95"/>
      <c r="E2" s="95"/>
      <c r="F2" s="95"/>
      <c r="G2" s="95"/>
      <c r="H2" s="95"/>
      <c r="I2" s="95"/>
    </row>
    <row r="4" spans="1:9" ht="15" customHeight="1">
      <c r="A4" s="94" t="s">
        <v>15</v>
      </c>
      <c r="B4" s="94" t="s">
        <v>89</v>
      </c>
      <c r="C4" s="94" t="s">
        <v>184</v>
      </c>
      <c r="D4" s="94" t="s">
        <v>183</v>
      </c>
      <c r="E4" s="94" t="s">
        <v>185</v>
      </c>
      <c r="F4" s="94" t="s">
        <v>177</v>
      </c>
      <c r="G4" s="94"/>
      <c r="H4" s="94"/>
      <c r="I4" s="94"/>
    </row>
    <row r="5" spans="1:9" ht="48" customHeight="1">
      <c r="A5" s="94"/>
      <c r="B5" s="94"/>
      <c r="C5" s="94"/>
      <c r="D5" s="94"/>
      <c r="E5" s="94"/>
      <c r="F5" s="43" t="s">
        <v>178</v>
      </c>
      <c r="G5" s="43" t="s">
        <v>179</v>
      </c>
      <c r="H5" s="43" t="s">
        <v>180</v>
      </c>
      <c r="I5" s="43" t="s">
        <v>181</v>
      </c>
    </row>
    <row r="6" spans="1:9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 ht="15" customHeight="1">
      <c r="A7" s="101" t="s">
        <v>114</v>
      </c>
      <c r="B7" s="101"/>
      <c r="C7" s="101"/>
      <c r="D7" s="101"/>
      <c r="E7" s="101"/>
      <c r="F7" s="101"/>
      <c r="G7" s="101"/>
      <c r="H7" s="101"/>
      <c r="I7" s="101"/>
    </row>
    <row r="8" spans="1:9" ht="34.15" customHeight="1">
      <c r="A8" s="41" t="s">
        <v>115</v>
      </c>
      <c r="B8" s="42">
        <v>3000</v>
      </c>
      <c r="C8" s="46">
        <f>SUM(C9:C20)</f>
        <v>90786.8</v>
      </c>
      <c r="D8" s="46">
        <f t="shared" ref="D8" si="0">SUM(D9:D13)</f>
        <v>68579.7</v>
      </c>
      <c r="E8" s="68">
        <f>SUM(F8:I8)</f>
        <v>81766.899999999994</v>
      </c>
      <c r="F8" s="68">
        <f>SUM(F9:F13)</f>
        <v>22404.199999999997</v>
      </c>
      <c r="G8" s="68">
        <f t="shared" ref="G8" si="1">SUM(G9:G13)</f>
        <v>18900.399999999998</v>
      </c>
      <c r="H8" s="68">
        <f>SUM(H9:H13)</f>
        <v>18788.7</v>
      </c>
      <c r="I8" s="68">
        <f>SUM(I9:I13)</f>
        <v>21673.600000000002</v>
      </c>
    </row>
    <row r="9" spans="1:9" ht="42" customHeight="1">
      <c r="A9" s="44" t="s">
        <v>116</v>
      </c>
      <c r="B9" s="43">
        <v>3001</v>
      </c>
      <c r="C9" s="46">
        <v>1906.4</v>
      </c>
      <c r="D9" s="46">
        <v>1980.4</v>
      </c>
      <c r="E9" s="46">
        <f t="shared" ref="E9:E13" si="2">SUM(F9:I9)</f>
        <v>1300.2</v>
      </c>
      <c r="F9" s="46">
        <v>201.4</v>
      </c>
      <c r="G9" s="46">
        <v>354.6</v>
      </c>
      <c r="H9" s="46">
        <v>389.6</v>
      </c>
      <c r="I9" s="46">
        <v>354.6</v>
      </c>
    </row>
    <row r="10" spans="1:9" ht="23.45" customHeight="1">
      <c r="A10" s="45" t="s">
        <v>18</v>
      </c>
      <c r="B10" s="43">
        <v>3002</v>
      </c>
      <c r="C10" s="46">
        <f>'Таблиця 1'!C26</f>
        <v>8719.1</v>
      </c>
      <c r="D10" s="46">
        <f>'Таблиця 1'!D26</f>
        <v>10536.5</v>
      </c>
      <c r="E10" s="46">
        <f t="shared" si="2"/>
        <v>15167.900000000001</v>
      </c>
      <c r="F10" s="46">
        <f>'Таблиця 1'!F26</f>
        <v>8592</v>
      </c>
      <c r="G10" s="46">
        <f>'Таблиця 1'!G26</f>
        <v>2654.1</v>
      </c>
      <c r="H10" s="46">
        <f>'Таблиця 1'!H26</f>
        <v>1144.2</v>
      </c>
      <c r="I10" s="46">
        <f>'Таблиця 1'!I26</f>
        <v>2777.6000000000004</v>
      </c>
    </row>
    <row r="11" spans="1:9" ht="26.45" customHeight="1">
      <c r="A11" s="45" t="s">
        <v>19</v>
      </c>
      <c r="B11" s="43">
        <v>3003</v>
      </c>
      <c r="C11" s="46"/>
      <c r="D11" s="46"/>
      <c r="E11" s="46"/>
      <c r="F11" s="46"/>
      <c r="G11" s="46"/>
      <c r="H11" s="46"/>
      <c r="I11" s="28"/>
    </row>
    <row r="12" spans="1:9">
      <c r="A12" s="45" t="s">
        <v>20</v>
      </c>
      <c r="B12" s="43">
        <v>3004</v>
      </c>
      <c r="C12" s="46">
        <f>'Таблиця 1'!C28</f>
        <v>79283.400000000009</v>
      </c>
      <c r="D12" s="46">
        <f>'Таблиця 1'!D28</f>
        <v>56062.8</v>
      </c>
      <c r="E12" s="46">
        <f t="shared" si="2"/>
        <v>62991</v>
      </c>
      <c r="F12" s="46">
        <f>'Таблиця 1'!F28</f>
        <v>13100.8</v>
      </c>
      <c r="G12" s="46">
        <f>'Таблиця 1'!G28</f>
        <v>15320.6</v>
      </c>
      <c r="H12" s="46">
        <f>'Таблиця 1'!H28</f>
        <v>16601.900000000001</v>
      </c>
      <c r="I12" s="46">
        <f>'Таблиця 1'!I28</f>
        <v>17967.7</v>
      </c>
    </row>
    <row r="13" spans="1:9">
      <c r="A13" s="45" t="s">
        <v>21</v>
      </c>
      <c r="B13" s="43">
        <v>3005</v>
      </c>
      <c r="C13" s="46">
        <v>0</v>
      </c>
      <c r="D13" s="46">
        <f>'Таблиця 1'!D29-'Таблиця 3'!D9</f>
        <v>0</v>
      </c>
      <c r="E13" s="46">
        <f t="shared" si="2"/>
        <v>2307.7999999999997</v>
      </c>
      <c r="F13" s="46">
        <f>'Таблиця 1'!F29-'Таблиця 3'!F9</f>
        <v>510</v>
      </c>
      <c r="G13" s="46">
        <f>'Таблиця 1'!G29-'Таблиця 3'!G9</f>
        <v>571.1</v>
      </c>
      <c r="H13" s="46">
        <f>'Таблиця 1'!H29-'Таблиця 3'!H9</f>
        <v>652.99999999999989</v>
      </c>
      <c r="I13" s="46">
        <f>'Таблиця 1'!I29-'Таблиця 3'!I9</f>
        <v>573.69999999999993</v>
      </c>
    </row>
    <row r="14" spans="1:9" ht="24" customHeight="1">
      <c r="A14" s="44" t="s">
        <v>117</v>
      </c>
      <c r="B14" s="43">
        <v>3100</v>
      </c>
      <c r="C14" s="46"/>
      <c r="D14" s="46"/>
      <c r="E14" s="46"/>
      <c r="F14" s="28"/>
      <c r="G14" s="46"/>
      <c r="H14" s="46"/>
      <c r="I14" s="28"/>
    </row>
    <row r="15" spans="1:9" ht="20.45" customHeight="1">
      <c r="A15" s="44" t="s">
        <v>118</v>
      </c>
      <c r="B15" s="43">
        <v>3101</v>
      </c>
      <c r="C15" s="46"/>
      <c r="D15" s="46"/>
      <c r="E15" s="46"/>
      <c r="F15" s="28"/>
      <c r="G15" s="46"/>
      <c r="H15" s="46"/>
      <c r="I15" s="28"/>
    </row>
    <row r="16" spans="1:9" ht="18.600000000000001" customHeight="1">
      <c r="A16" s="44" t="s">
        <v>119</v>
      </c>
      <c r="B16" s="43">
        <v>3200</v>
      </c>
      <c r="C16" s="46"/>
      <c r="D16" s="46"/>
      <c r="E16" s="46"/>
      <c r="F16" s="28"/>
      <c r="G16" s="46"/>
      <c r="H16" s="46"/>
      <c r="I16" s="28"/>
    </row>
    <row r="17" spans="1:9" ht="22.9" customHeight="1">
      <c r="A17" s="44" t="s">
        <v>120</v>
      </c>
      <c r="B17" s="43">
        <v>3300</v>
      </c>
      <c r="C17" s="46"/>
      <c r="D17" s="46"/>
      <c r="E17" s="46"/>
      <c r="F17" s="28"/>
      <c r="G17" s="46"/>
      <c r="H17" s="46"/>
      <c r="I17" s="28"/>
    </row>
    <row r="18" spans="1:9" ht="29.45" customHeight="1">
      <c r="A18" s="44" t="s">
        <v>121</v>
      </c>
      <c r="B18" s="43">
        <v>3400</v>
      </c>
      <c r="C18" s="46"/>
      <c r="D18" s="46"/>
      <c r="E18" s="46"/>
      <c r="F18" s="28"/>
      <c r="G18" s="46"/>
      <c r="H18" s="46"/>
      <c r="I18" s="28"/>
    </row>
    <row r="19" spans="1:9" ht="24" customHeight="1">
      <c r="A19" s="44" t="s">
        <v>122</v>
      </c>
      <c r="B19" s="43">
        <v>3500</v>
      </c>
      <c r="C19" s="46"/>
      <c r="D19" s="46"/>
      <c r="E19" s="46"/>
      <c r="F19" s="28"/>
      <c r="G19" s="46"/>
      <c r="H19" s="46"/>
      <c r="I19" s="28"/>
    </row>
    <row r="20" spans="1:9" ht="30.6" customHeight="1">
      <c r="A20" s="44" t="s">
        <v>123</v>
      </c>
      <c r="B20" s="43">
        <v>3600</v>
      </c>
      <c r="C20" s="46">
        <v>877.9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</row>
    <row r="21" spans="1:9" ht="30.6" customHeight="1">
      <c r="A21" s="41" t="s">
        <v>124</v>
      </c>
      <c r="B21" s="43">
        <v>3700</v>
      </c>
      <c r="C21" s="68">
        <f>'Таблиця 1'!C91</f>
        <v>81851.14</v>
      </c>
      <c r="D21" s="68">
        <f>'Таблиця 1'!D91</f>
        <v>68579.7</v>
      </c>
      <c r="E21" s="68">
        <f>SUM(F21:I21)</f>
        <v>81239.3</v>
      </c>
      <c r="F21" s="68">
        <f>'Таблиця 1'!F91</f>
        <v>22311.3</v>
      </c>
      <c r="G21" s="68">
        <f>'Таблиця 1'!G91</f>
        <v>18879</v>
      </c>
      <c r="H21" s="68">
        <f>'Таблиця 1'!H91</f>
        <v>18768.599999999999</v>
      </c>
      <c r="I21" s="68">
        <f>'Таблиця 1'!I91</f>
        <v>21280.399999999998</v>
      </c>
    </row>
    <row r="22" spans="1:9" ht="36" customHeight="1">
      <c r="A22" s="44" t="s">
        <v>125</v>
      </c>
      <c r="B22" s="43">
        <v>3701</v>
      </c>
      <c r="C22" s="46"/>
      <c r="D22" s="46"/>
      <c r="E22" s="46"/>
      <c r="F22" s="46"/>
      <c r="G22" s="46"/>
      <c r="H22" s="46"/>
      <c r="I22" s="28"/>
    </row>
    <row r="23" spans="1:9" ht="24" customHeight="1">
      <c r="A23" s="44" t="s">
        <v>126</v>
      </c>
      <c r="B23" s="43">
        <v>3702</v>
      </c>
      <c r="C23" s="46">
        <f>'Таблиця 1'!C97</f>
        <v>55026.400000000001</v>
      </c>
      <c r="D23" s="46">
        <f>'Таблиця 1'!D97</f>
        <v>42600</v>
      </c>
      <c r="E23" s="46">
        <f>'Таблиця 1'!E97</f>
        <v>48280.3</v>
      </c>
      <c r="F23" s="46">
        <f>'Таблиця 1'!F97</f>
        <v>9752.7000000000007</v>
      </c>
      <c r="G23" s="46">
        <f>'Таблиця 1'!G97</f>
        <v>11923.599999999999</v>
      </c>
      <c r="H23" s="46">
        <f>'Таблиця 1'!H97</f>
        <v>13043.4</v>
      </c>
      <c r="I23" s="46">
        <f>'Таблиця 1'!I97</f>
        <v>13560.6</v>
      </c>
    </row>
    <row r="24" spans="1:9" ht="38.450000000000003" customHeight="1">
      <c r="A24" s="44" t="s">
        <v>127</v>
      </c>
      <c r="B24" s="43">
        <v>3703</v>
      </c>
      <c r="C24" s="46">
        <f>'Таблиця 1'!C101-'Таблиця 1'!C98-'Таблиця 1'!C97-'Таблиця 1'!C46</f>
        <v>15556.940000000004</v>
      </c>
      <c r="D24" s="46">
        <f>'Таблиця 1'!D101-'Таблиця 1'!D98-'Таблиця 1'!D97-'Таблиця 1'!D46</f>
        <v>16454.099999999999</v>
      </c>
      <c r="E24" s="46">
        <f>SUM(F24:I24)</f>
        <v>22310.799999999996</v>
      </c>
      <c r="F24" s="46">
        <f>'Таблиця 1'!F101-'Таблиця 1'!F98-'Таблиця 1'!F97-'Таблиця 1'!F46</f>
        <v>10403.899999999998</v>
      </c>
      <c r="G24" s="46">
        <f>'Таблиця 1'!G101-'Таблиця 1'!G98-'Таблиця 1'!G97-'Таблиця 1'!G46</f>
        <v>4288.8000000000011</v>
      </c>
      <c r="H24" s="46">
        <f>'Таблиця 1'!H101-'Таблиця 1'!H98-'Таблиця 1'!H97-'Таблиця 1'!H46</f>
        <v>2845.7999999999993</v>
      </c>
      <c r="I24" s="46">
        <f>'Таблиця 1'!I101-'Таблиця 1'!I98-'Таблиця 1'!I97-'Таблиця 1'!I46</f>
        <v>4772.2999999999975</v>
      </c>
    </row>
    <row r="25" spans="1:9" ht="48" customHeight="1">
      <c r="A25" s="44" t="s">
        <v>128</v>
      </c>
      <c r="B25" s="43">
        <v>3800</v>
      </c>
      <c r="C25" s="46">
        <f>'Таблиця 2'!C15+'Таблиця 2'!C21</f>
        <v>21848.148000000001</v>
      </c>
      <c r="D25" s="46">
        <f>'Таблиця 2'!D15+'Таблиця 2'!D21</f>
        <v>17681</v>
      </c>
      <c r="E25" s="46">
        <f>SUM(F25:I25)</f>
        <v>16830.643129811593</v>
      </c>
      <c r="F25" s="46">
        <f>'Таблиця 2'!F15+'Таблиця 2'!F21</f>
        <v>3988.7764999999999</v>
      </c>
      <c r="G25" s="46">
        <f>'Таблиця 2'!G15+'Таблиця 2'!G21</f>
        <v>4922.7019999999993</v>
      </c>
      <c r="H25" s="46">
        <f>'Таблиця 2'!H15+'Таблиця 2'!H21</f>
        <v>5353.8629999999994</v>
      </c>
      <c r="I25" s="46">
        <f>'Таблиця 2'!I15+'Таблиця 2'!I21</f>
        <v>2565.3016298115963</v>
      </c>
    </row>
    <row r="26" spans="1:9" ht="24" customHeight="1">
      <c r="A26" s="44" t="s">
        <v>193</v>
      </c>
      <c r="B26" s="43">
        <v>3801</v>
      </c>
      <c r="C26" s="46">
        <f>'Таблиця 2'!C16</f>
        <v>9904.7520000000004</v>
      </c>
      <c r="D26" s="46">
        <f>'Таблиця 2'!D16</f>
        <v>7668</v>
      </c>
      <c r="E26" s="46">
        <f>SUM(F26:I26)</f>
        <v>8690.4539999999997</v>
      </c>
      <c r="F26" s="46">
        <f>'Таблиця 2'!F16</f>
        <v>1755.4860000000001</v>
      </c>
      <c r="G26" s="46">
        <f>'Таблиця 2'!G16</f>
        <v>2146.2479999999996</v>
      </c>
      <c r="H26" s="46">
        <f>'Таблиця 2'!H16</f>
        <v>2347.8119999999999</v>
      </c>
      <c r="I26" s="46">
        <f>'Таблиця 2'!I16</f>
        <v>2440.9079999999999</v>
      </c>
    </row>
    <row r="27" spans="1:9" ht="23.45" customHeight="1">
      <c r="A27" s="44" t="s">
        <v>129</v>
      </c>
      <c r="B27" s="43">
        <v>3900</v>
      </c>
      <c r="C27" s="46"/>
      <c r="D27" s="46"/>
      <c r="E27" s="46"/>
      <c r="F27" s="28"/>
      <c r="G27" s="46"/>
      <c r="H27" s="46"/>
      <c r="I27" s="28"/>
    </row>
    <row r="28" spans="1:9" ht="21" customHeight="1">
      <c r="A28" s="44" t="s">
        <v>130</v>
      </c>
      <c r="B28" s="43">
        <v>4000</v>
      </c>
      <c r="C28" s="46"/>
      <c r="D28" s="46"/>
      <c r="E28" s="46"/>
      <c r="F28" s="28"/>
      <c r="G28" s="46"/>
      <c r="H28" s="46"/>
      <c r="I28" s="28"/>
    </row>
    <row r="29" spans="1:9" ht="22.9" customHeight="1">
      <c r="A29" s="44" t="s">
        <v>30</v>
      </c>
      <c r="B29" s="43">
        <v>5000</v>
      </c>
      <c r="C29" s="46"/>
      <c r="D29" s="46"/>
      <c r="E29" s="46"/>
      <c r="F29" s="28"/>
      <c r="G29" s="46"/>
      <c r="H29" s="46"/>
      <c r="I29" s="28"/>
    </row>
    <row r="30" spans="1:9" ht="33" customHeight="1">
      <c r="A30" s="41" t="s">
        <v>131</v>
      </c>
      <c r="B30" s="43">
        <v>6000</v>
      </c>
      <c r="C30" s="46"/>
      <c r="D30" s="46"/>
      <c r="E30" s="46"/>
      <c r="F30" s="28"/>
      <c r="G30" s="46"/>
      <c r="H30" s="46"/>
      <c r="I30" s="28"/>
    </row>
    <row r="31" spans="1:9" s="2" customFormat="1" ht="15" customHeight="1">
      <c r="A31" s="101" t="s">
        <v>132</v>
      </c>
      <c r="B31" s="101"/>
      <c r="C31" s="101"/>
      <c r="D31" s="101"/>
      <c r="E31" s="101"/>
      <c r="F31" s="101"/>
      <c r="G31" s="101"/>
      <c r="H31" s="101"/>
      <c r="I31" s="101"/>
    </row>
    <row r="32" spans="1:9" ht="38.450000000000003" customHeight="1">
      <c r="A32" s="41" t="s">
        <v>133</v>
      </c>
      <c r="B32" s="43">
        <v>7000</v>
      </c>
      <c r="C32" s="46"/>
      <c r="D32" s="46"/>
      <c r="E32" s="46"/>
      <c r="F32" s="29"/>
      <c r="G32" s="47"/>
      <c r="H32" s="47"/>
      <c r="I32" s="29"/>
    </row>
    <row r="33" spans="1:9" ht="32.450000000000003" customHeight="1">
      <c r="A33" s="44" t="s">
        <v>134</v>
      </c>
      <c r="B33" s="43">
        <v>7001</v>
      </c>
      <c r="C33" s="46"/>
      <c r="D33" s="46"/>
      <c r="E33" s="46"/>
      <c r="F33" s="29"/>
      <c r="G33" s="47"/>
      <c r="H33" s="47"/>
      <c r="I33" s="29"/>
    </row>
    <row r="34" spans="1:9" ht="25.9" customHeight="1">
      <c r="A34" s="44" t="s">
        <v>122</v>
      </c>
      <c r="B34" s="43">
        <v>7002</v>
      </c>
      <c r="C34" s="46"/>
      <c r="D34" s="46"/>
      <c r="E34" s="46"/>
      <c r="F34" s="29"/>
      <c r="G34" s="47"/>
      <c r="H34" s="47"/>
      <c r="I34" s="29"/>
    </row>
    <row r="35" spans="1:9" ht="39" customHeight="1">
      <c r="A35" s="44" t="s">
        <v>135</v>
      </c>
      <c r="B35" s="43">
        <v>8000</v>
      </c>
      <c r="C35" s="46"/>
      <c r="D35" s="46"/>
      <c r="E35" s="46"/>
      <c r="F35" s="29"/>
      <c r="G35" s="47"/>
      <c r="H35" s="47"/>
      <c r="I35" s="29"/>
    </row>
    <row r="36" spans="1:9" ht="40.9" customHeight="1">
      <c r="A36" s="44" t="s">
        <v>136</v>
      </c>
      <c r="B36" s="43">
        <v>8001</v>
      </c>
      <c r="C36" s="46"/>
      <c r="D36" s="46"/>
      <c r="E36" s="46"/>
      <c r="F36" s="29"/>
      <c r="G36" s="47"/>
      <c r="H36" s="47"/>
      <c r="I36" s="29"/>
    </row>
    <row r="37" spans="1:9" ht="36.6" customHeight="1">
      <c r="A37" s="44" t="s">
        <v>137</v>
      </c>
      <c r="B37" s="43">
        <v>8002</v>
      </c>
      <c r="C37" s="46"/>
      <c r="D37" s="46"/>
      <c r="E37" s="46"/>
      <c r="F37" s="29"/>
      <c r="G37" s="47"/>
      <c r="H37" s="47"/>
      <c r="I37" s="29"/>
    </row>
    <row r="38" spans="1:9" ht="27" customHeight="1">
      <c r="A38" s="44" t="s">
        <v>30</v>
      </c>
      <c r="B38" s="43">
        <v>8003</v>
      </c>
      <c r="C38" s="46"/>
      <c r="D38" s="46"/>
      <c r="E38" s="46"/>
      <c r="F38" s="29"/>
      <c r="G38" s="47"/>
      <c r="H38" s="47"/>
      <c r="I38" s="29"/>
    </row>
    <row r="39" spans="1:9" ht="51" customHeight="1">
      <c r="A39" s="44" t="s">
        <v>138</v>
      </c>
      <c r="B39" s="43">
        <v>9000</v>
      </c>
      <c r="C39" s="46"/>
      <c r="D39" s="46"/>
      <c r="E39" s="46"/>
      <c r="F39" s="29"/>
      <c r="G39" s="47"/>
      <c r="H39" s="47"/>
      <c r="I39" s="29"/>
    </row>
    <row r="40" spans="1:9">
      <c r="A40" s="44" t="s">
        <v>139</v>
      </c>
      <c r="B40" s="43">
        <v>9001</v>
      </c>
      <c r="C40" s="46"/>
      <c r="D40" s="46"/>
      <c r="E40" s="46"/>
      <c r="F40" s="29"/>
      <c r="G40" s="47"/>
      <c r="H40" s="47"/>
      <c r="I40" s="29"/>
    </row>
    <row r="41" spans="1:9" ht="33" customHeight="1">
      <c r="A41" s="41" t="s">
        <v>140</v>
      </c>
      <c r="B41" s="43">
        <v>10000</v>
      </c>
      <c r="C41" s="46"/>
      <c r="D41" s="46"/>
      <c r="E41" s="46"/>
      <c r="F41" s="29"/>
      <c r="G41" s="47"/>
      <c r="H41" s="47"/>
      <c r="I41" s="29"/>
    </row>
    <row r="42" spans="1:9" ht="32.450000000000003" customHeight="1">
      <c r="A42" s="41" t="s">
        <v>141</v>
      </c>
      <c r="B42" s="43">
        <v>10100</v>
      </c>
      <c r="C42" s="31">
        <f t="shared" ref="C42:D42" si="3">C8</f>
        <v>90786.8</v>
      </c>
      <c r="D42" s="31">
        <f t="shared" si="3"/>
        <v>68579.7</v>
      </c>
      <c r="E42" s="47">
        <f>SUM(F42:I42)</f>
        <v>81766.899999999994</v>
      </c>
      <c r="F42" s="47">
        <f>F8</f>
        <v>22404.199999999997</v>
      </c>
      <c r="G42" s="47">
        <f t="shared" ref="G42:I42" si="4">G8</f>
        <v>18900.399999999998</v>
      </c>
      <c r="H42" s="47">
        <f t="shared" si="4"/>
        <v>18788.7</v>
      </c>
      <c r="I42" s="47">
        <f t="shared" si="4"/>
        <v>21673.600000000002</v>
      </c>
    </row>
    <row r="43" spans="1:9" ht="30" customHeight="1">
      <c r="A43" s="44" t="s">
        <v>142</v>
      </c>
      <c r="B43" s="43">
        <v>10200</v>
      </c>
      <c r="C43" s="18">
        <v>0</v>
      </c>
      <c r="D43" s="31">
        <v>0</v>
      </c>
      <c r="E43" s="47">
        <v>499.4</v>
      </c>
      <c r="F43" s="47">
        <f>'Таблиця 2'!F8</f>
        <v>365</v>
      </c>
      <c r="G43" s="47">
        <f>'Таблиця 2'!G8</f>
        <v>457.90000000000146</v>
      </c>
      <c r="H43" s="47">
        <f>'Таблиця 2'!H8</f>
        <v>479.30000000000291</v>
      </c>
      <c r="I43" s="47">
        <f>'Таблиця 2'!I8</f>
        <v>499.40000000000509</v>
      </c>
    </row>
    <row r="44" spans="1:9" ht="22.9" customHeight="1">
      <c r="A44" s="44" t="s">
        <v>143</v>
      </c>
      <c r="B44" s="43">
        <v>10300</v>
      </c>
      <c r="C44" s="47">
        <f>'Таблиця 1'!C92</f>
        <v>8935.7600000000093</v>
      </c>
      <c r="D44" s="47">
        <f>'Таблиця 1'!D92</f>
        <v>0</v>
      </c>
      <c r="E44" s="47">
        <v>892.6</v>
      </c>
      <c r="F44" s="47">
        <f>'Таблиця 2'!F14</f>
        <v>457.90000000000146</v>
      </c>
      <c r="G44" s="47">
        <f>'Таблиця 2'!G14</f>
        <v>479.30000000000291</v>
      </c>
      <c r="H44" s="47">
        <f>'Таблиця 2'!H14</f>
        <v>499.40000000000509</v>
      </c>
      <c r="I44" s="47">
        <f>'Таблиця 2'!I14</f>
        <v>892.60000000000946</v>
      </c>
    </row>
    <row r="46" spans="1:9" s="2" customFormat="1"/>
    <row r="47" spans="1:9" s="2" customFormat="1" ht="15" customHeight="1" thickBot="1">
      <c r="A47" s="12" t="s">
        <v>12</v>
      </c>
      <c r="B47" s="13"/>
      <c r="C47" s="13"/>
      <c r="D47" s="13"/>
      <c r="E47" s="100"/>
      <c r="F47" s="100"/>
      <c r="G47" s="93" t="s">
        <v>201</v>
      </c>
      <c r="H47" s="93"/>
      <c r="I47" s="93"/>
    </row>
    <row r="48" spans="1:9" s="2" customFormat="1" ht="24" customHeight="1">
      <c r="A48" s="14" t="s">
        <v>86</v>
      </c>
      <c r="B48" s="99" t="s">
        <v>87</v>
      </c>
      <c r="C48" s="99"/>
      <c r="D48" s="99"/>
      <c r="E48" s="99"/>
      <c r="F48" s="99"/>
      <c r="G48" s="99" t="s">
        <v>88</v>
      </c>
      <c r="H48" s="99"/>
      <c r="I48" s="99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scale="83" fitToHeight="0" orientation="landscape" r:id="rId1"/>
  <rowBreaks count="1" manualBreakCount="1">
    <brk id="2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C10" sqref="C10"/>
    </sheetView>
  </sheetViews>
  <sheetFormatPr defaultColWidth="8.85546875" defaultRowHeight="15"/>
  <cols>
    <col min="1" max="1" width="39.140625" style="49" customWidth="1"/>
    <col min="2" max="2" width="8.85546875" style="49"/>
    <col min="3" max="3" width="11.85546875" style="49" customWidth="1"/>
    <col min="4" max="4" width="10.85546875" style="49" customWidth="1"/>
    <col min="5" max="5" width="11.7109375" style="49" customWidth="1"/>
    <col min="6" max="6" width="12" style="49" customWidth="1"/>
    <col min="7" max="7" width="10.7109375" style="49" customWidth="1"/>
    <col min="8" max="8" width="10.140625" style="49" customWidth="1"/>
    <col min="9" max="9" width="10.28515625" style="49" customWidth="1"/>
    <col min="10" max="16384" width="8.85546875" style="49"/>
  </cols>
  <sheetData>
    <row r="1" spans="1:9">
      <c r="A1" s="48"/>
      <c r="F1" s="48"/>
      <c r="H1" s="102" t="s">
        <v>144</v>
      </c>
      <c r="I1" s="102"/>
    </row>
    <row r="2" spans="1:9">
      <c r="A2" s="103" t="s">
        <v>145</v>
      </c>
      <c r="B2" s="103"/>
      <c r="C2" s="103"/>
      <c r="D2" s="103"/>
      <c r="E2" s="103"/>
      <c r="F2" s="103"/>
      <c r="G2" s="103"/>
      <c r="H2" s="103"/>
      <c r="I2" s="103"/>
    </row>
    <row r="3" spans="1:9">
      <c r="A3" s="50"/>
    </row>
    <row r="4" spans="1:9" ht="15" customHeight="1">
      <c r="A4" s="94" t="s">
        <v>15</v>
      </c>
      <c r="B4" s="94" t="s">
        <v>89</v>
      </c>
      <c r="C4" s="94" t="s">
        <v>184</v>
      </c>
      <c r="D4" s="94" t="s">
        <v>183</v>
      </c>
      <c r="E4" s="94" t="s">
        <v>185</v>
      </c>
      <c r="F4" s="94" t="s">
        <v>177</v>
      </c>
      <c r="G4" s="94"/>
      <c r="H4" s="94"/>
      <c r="I4" s="94"/>
    </row>
    <row r="5" spans="1:9" ht="55.9" customHeight="1">
      <c r="A5" s="94"/>
      <c r="B5" s="94"/>
      <c r="C5" s="94"/>
      <c r="D5" s="94"/>
      <c r="E5" s="94"/>
      <c r="F5" s="43" t="s">
        <v>178</v>
      </c>
      <c r="G5" s="43" t="s">
        <v>179</v>
      </c>
      <c r="H5" s="43" t="s">
        <v>180</v>
      </c>
      <c r="I5" s="43" t="s">
        <v>181</v>
      </c>
    </row>
    <row r="6" spans="1:9" ht="15.7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>
      <c r="A7" s="51" t="s">
        <v>146</v>
      </c>
      <c r="B7" s="52">
        <v>11000</v>
      </c>
      <c r="C7" s="69">
        <f t="shared" ref="C7:D7" si="0">SUM(C8:C13)</f>
        <v>1859.1</v>
      </c>
      <c r="D7" s="69">
        <f t="shared" si="0"/>
        <v>0</v>
      </c>
      <c r="E7" s="69">
        <f>SUM(E8:E13)</f>
        <v>4000</v>
      </c>
      <c r="F7" s="69">
        <f>SUM(F8:F13)</f>
        <v>4000</v>
      </c>
      <c r="G7" s="69">
        <f t="shared" ref="G7:I7" si="1">SUM(G8:G13)</f>
        <v>0</v>
      </c>
      <c r="H7" s="69">
        <f t="shared" si="1"/>
        <v>0</v>
      </c>
      <c r="I7" s="69">
        <f t="shared" si="1"/>
        <v>0</v>
      </c>
    </row>
    <row r="8" spans="1:9">
      <c r="A8" s="53" t="s">
        <v>147</v>
      </c>
      <c r="B8" s="32">
        <v>11001</v>
      </c>
      <c r="C8" s="70"/>
      <c r="D8" s="70"/>
      <c r="E8" s="70"/>
      <c r="F8" s="70"/>
      <c r="G8" s="70"/>
      <c r="H8" s="70"/>
      <c r="I8" s="70"/>
    </row>
    <row r="9" spans="1:9">
      <c r="A9" s="53" t="s">
        <v>148</v>
      </c>
      <c r="B9" s="32">
        <v>11002</v>
      </c>
      <c r="C9" s="70">
        <v>1859.1</v>
      </c>
      <c r="D9" s="70">
        <v>0</v>
      </c>
      <c r="E9" s="70">
        <f>SUM(F9:I9)</f>
        <v>4000</v>
      </c>
      <c r="F9" s="70">
        <v>4000</v>
      </c>
      <c r="G9" s="70">
        <v>0</v>
      </c>
      <c r="H9" s="70">
        <v>0</v>
      </c>
      <c r="I9" s="70">
        <v>0</v>
      </c>
    </row>
    <row r="10" spans="1:9" ht="28.9" customHeight="1">
      <c r="A10" s="53" t="s">
        <v>149</v>
      </c>
      <c r="B10" s="32">
        <v>11003</v>
      </c>
      <c r="C10" s="70"/>
      <c r="D10" s="70"/>
      <c r="E10" s="70"/>
      <c r="F10" s="70"/>
      <c r="G10" s="70"/>
      <c r="H10" s="70"/>
      <c r="I10" s="70"/>
    </row>
    <row r="11" spans="1:9">
      <c r="A11" s="53" t="s">
        <v>150</v>
      </c>
      <c r="B11" s="32">
        <v>11004</v>
      </c>
      <c r="C11" s="70"/>
      <c r="D11" s="70"/>
      <c r="E11" s="70"/>
      <c r="F11" s="70"/>
      <c r="G11" s="70"/>
      <c r="H11" s="70"/>
      <c r="I11" s="70"/>
    </row>
    <row r="12" spans="1:9" ht="38.25">
      <c r="A12" s="53" t="s">
        <v>138</v>
      </c>
      <c r="B12" s="32">
        <v>11005</v>
      </c>
      <c r="C12" s="70"/>
      <c r="D12" s="70"/>
      <c r="E12" s="70"/>
      <c r="F12" s="70"/>
      <c r="G12" s="70"/>
      <c r="H12" s="70"/>
      <c r="I12" s="70"/>
    </row>
    <row r="13" spans="1:9">
      <c r="A13" s="53" t="s">
        <v>139</v>
      </c>
      <c r="B13" s="32">
        <v>11006</v>
      </c>
      <c r="C13" s="70"/>
      <c r="D13" s="70"/>
      <c r="E13" s="70"/>
      <c r="F13" s="70"/>
      <c r="G13" s="70"/>
      <c r="H13" s="70"/>
      <c r="I13" s="70"/>
    </row>
    <row r="14" spans="1:9">
      <c r="A14" s="54"/>
    </row>
    <row r="15" spans="1:9" ht="19.149999999999999" customHeight="1" thickBot="1">
      <c r="A15" s="12" t="s">
        <v>12</v>
      </c>
      <c r="B15" s="34"/>
      <c r="C15" s="34"/>
      <c r="D15" s="34"/>
      <c r="E15" s="96"/>
      <c r="F15" s="96"/>
      <c r="G15" s="96" t="s">
        <v>201</v>
      </c>
      <c r="H15" s="96"/>
      <c r="I15" s="96"/>
    </row>
    <row r="16" spans="1:9" ht="24" customHeight="1">
      <c r="A16" s="40" t="s">
        <v>86</v>
      </c>
      <c r="B16" s="35" t="s">
        <v>87</v>
      </c>
      <c r="C16" s="35"/>
      <c r="D16" s="35"/>
      <c r="E16" s="98"/>
      <c r="F16" s="98"/>
      <c r="G16" s="98" t="s">
        <v>88</v>
      </c>
      <c r="H16" s="98"/>
      <c r="I16" s="98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A6" sqref="A6"/>
    </sheetView>
  </sheetViews>
  <sheetFormatPr defaultColWidth="8.85546875" defaultRowHeight="15.75"/>
  <cols>
    <col min="1" max="1" width="80.5703125" style="59" customWidth="1"/>
    <col min="2" max="2" width="16.7109375" style="59" customWidth="1"/>
    <col min="3" max="3" width="20" style="59" customWidth="1"/>
    <col min="4" max="4" width="18.28515625" style="59" customWidth="1"/>
    <col min="5" max="16384" width="8.85546875" style="59"/>
  </cols>
  <sheetData>
    <row r="1" spans="1:4">
      <c r="A1" s="55"/>
      <c r="D1" s="55" t="s">
        <v>151</v>
      </c>
    </row>
    <row r="2" spans="1:4">
      <c r="A2" s="95" t="s">
        <v>152</v>
      </c>
      <c r="B2" s="95"/>
      <c r="C2" s="95"/>
      <c r="D2" s="95"/>
    </row>
    <row r="3" spans="1:4">
      <c r="A3" s="56"/>
    </row>
    <row r="4" spans="1:4" ht="50.45" customHeight="1">
      <c r="A4" s="43" t="s">
        <v>15</v>
      </c>
      <c r="B4" s="43" t="s">
        <v>184</v>
      </c>
      <c r="C4" s="43" t="s">
        <v>183</v>
      </c>
      <c r="D4" s="43" t="s">
        <v>187</v>
      </c>
    </row>
    <row r="5" spans="1:4">
      <c r="A5" s="42">
        <v>1</v>
      </c>
      <c r="B5" s="42">
        <v>2</v>
      </c>
      <c r="C5" s="42">
        <v>3</v>
      </c>
      <c r="D5" s="42">
        <v>4</v>
      </c>
    </row>
    <row r="6" spans="1:4" ht="31.9" customHeight="1">
      <c r="A6" s="82" t="s">
        <v>192</v>
      </c>
      <c r="B6" s="42">
        <f>SUM(B7:B9)</f>
        <v>334.75</v>
      </c>
      <c r="C6" s="42">
        <f>SUM(C7:C9)</f>
        <v>261.25</v>
      </c>
      <c r="D6" s="42">
        <f>SUM(D7:D9)</f>
        <v>253</v>
      </c>
    </row>
    <row r="7" spans="1:4">
      <c r="A7" s="44" t="s">
        <v>153</v>
      </c>
      <c r="B7" s="43">
        <v>1</v>
      </c>
      <c r="C7" s="43">
        <v>1</v>
      </c>
      <c r="D7" s="81">
        <v>1</v>
      </c>
    </row>
    <row r="8" spans="1:4">
      <c r="A8" s="44" t="s">
        <v>154</v>
      </c>
      <c r="B8" s="43">
        <v>61</v>
      </c>
      <c r="C8" s="43">
        <v>43.25</v>
      </c>
      <c r="D8" s="81">
        <v>45</v>
      </c>
    </row>
    <row r="9" spans="1:4">
      <c r="A9" s="44" t="s">
        <v>155</v>
      </c>
      <c r="B9" s="43">
        <v>272.75</v>
      </c>
      <c r="C9" s="43">
        <v>217</v>
      </c>
      <c r="D9" s="81">
        <v>207</v>
      </c>
    </row>
    <row r="10" spans="1:4">
      <c r="A10" s="41" t="s">
        <v>156</v>
      </c>
      <c r="B10" s="68">
        <f>SUM(B11:B13)</f>
        <v>55026.400000000001</v>
      </c>
      <c r="C10" s="68">
        <f>SUM(C11:C13)</f>
        <v>42600</v>
      </c>
      <c r="D10" s="68">
        <f>SUM(D11:D13)</f>
        <v>48280.3</v>
      </c>
    </row>
    <row r="11" spans="1:4">
      <c r="A11" s="44" t="s">
        <v>153</v>
      </c>
      <c r="B11" s="46">
        <v>320.2</v>
      </c>
      <c r="C11" s="46">
        <v>369.6</v>
      </c>
      <c r="D11" s="77">
        <v>1146.2</v>
      </c>
    </row>
    <row r="12" spans="1:4">
      <c r="A12" s="44" t="s">
        <v>154</v>
      </c>
      <c r="B12" s="46">
        <v>5332.2</v>
      </c>
      <c r="C12" s="46">
        <v>3959.6</v>
      </c>
      <c r="D12" s="77">
        <f>5151.2+959.9</f>
        <v>6111.0999999999995</v>
      </c>
    </row>
    <row r="13" spans="1:4">
      <c r="A13" s="44" t="s">
        <v>155</v>
      </c>
      <c r="B13" s="46">
        <v>49374</v>
      </c>
      <c r="C13" s="46">
        <v>38270.800000000003</v>
      </c>
      <c r="D13" s="77">
        <v>41023</v>
      </c>
    </row>
    <row r="14" spans="1:4" ht="31.5">
      <c r="A14" s="41" t="s">
        <v>157</v>
      </c>
      <c r="B14" s="30"/>
      <c r="C14" s="30"/>
      <c r="D14" s="78"/>
    </row>
    <row r="15" spans="1:4">
      <c r="A15" s="44" t="s">
        <v>153</v>
      </c>
      <c r="B15" s="46">
        <f>B11/12/B7</f>
        <v>26.683333333333334</v>
      </c>
      <c r="C15" s="46">
        <f t="shared" ref="C15:D17" si="0">C11/C7/12</f>
        <v>30.8</v>
      </c>
      <c r="D15" s="46">
        <f t="shared" si="0"/>
        <v>95.516666666666666</v>
      </c>
    </row>
    <row r="16" spans="1:4">
      <c r="A16" s="44" t="s">
        <v>154</v>
      </c>
      <c r="B16" s="46">
        <f>B12/12/B8</f>
        <v>7.2844262295081963</v>
      </c>
      <c r="C16" s="46">
        <f t="shared" si="0"/>
        <v>7.6292870905587664</v>
      </c>
      <c r="D16" s="46">
        <f t="shared" si="0"/>
        <v>11.316851851851851</v>
      </c>
    </row>
    <row r="17" spans="1:5">
      <c r="A17" s="44" t="s">
        <v>155</v>
      </c>
      <c r="B17" s="46">
        <f>B13/12/B9</f>
        <v>15.085242896425298</v>
      </c>
      <c r="C17" s="46">
        <f t="shared" si="0"/>
        <v>14.696927803379417</v>
      </c>
      <c r="D17" s="46">
        <f t="shared" si="0"/>
        <v>16.514895330112722</v>
      </c>
    </row>
    <row r="18" spans="1:5">
      <c r="A18" s="41" t="s">
        <v>158</v>
      </c>
      <c r="B18" s="68">
        <f>SUM(B19:B21)</f>
        <v>66144.28343000001</v>
      </c>
      <c r="C18" s="68">
        <f>SUM(C19:C21)</f>
        <v>51972</v>
      </c>
      <c r="D18" s="68">
        <f>SUM(D19:D21)</f>
        <v>58652.502499999995</v>
      </c>
    </row>
    <row r="19" spans="1:5">
      <c r="A19" s="44" t="s">
        <v>153</v>
      </c>
      <c r="B19" s="46">
        <f>B11*1.2021</f>
        <v>384.91242</v>
      </c>
      <c r="C19" s="46">
        <f>C11*1.22</f>
        <v>450.91200000000003</v>
      </c>
      <c r="D19" s="77">
        <f>D11*1.22</f>
        <v>1398.364</v>
      </c>
    </row>
    <row r="20" spans="1:5">
      <c r="A20" s="44" t="s">
        <v>154</v>
      </c>
      <c r="B20" s="46">
        <f>B12*1.20205</f>
        <v>6409.5710100000006</v>
      </c>
      <c r="C20" s="46">
        <f>C12*1.22</f>
        <v>4830.7119999999995</v>
      </c>
      <c r="D20" s="77">
        <f>(D12*1.215)-7.05</f>
        <v>7417.9364999999998</v>
      </c>
    </row>
    <row r="21" spans="1:5">
      <c r="A21" s="44" t="s">
        <v>155</v>
      </c>
      <c r="B21" s="46">
        <v>59349.8</v>
      </c>
      <c r="C21" s="46">
        <f>C13*1.22</f>
        <v>46690.376000000004</v>
      </c>
      <c r="D21" s="77">
        <f>(D13*1.214)+34.28</f>
        <v>49836.201999999997</v>
      </c>
    </row>
    <row r="22" spans="1:5" ht="31.5">
      <c r="A22" s="41" t="s">
        <v>159</v>
      </c>
      <c r="B22" s="30"/>
      <c r="C22" s="30"/>
      <c r="D22" s="78"/>
    </row>
    <row r="23" spans="1:5">
      <c r="A23" s="44" t="s">
        <v>153</v>
      </c>
      <c r="B23" s="46">
        <f t="shared" ref="B23:D25" si="1">B19/12/B7</f>
        <v>32.076034999999997</v>
      </c>
      <c r="C23" s="46">
        <f t="shared" si="1"/>
        <v>37.576000000000001</v>
      </c>
      <c r="D23" s="46">
        <f t="shared" si="1"/>
        <v>116.53033333333333</v>
      </c>
    </row>
    <row r="24" spans="1:5">
      <c r="A24" s="44" t="s">
        <v>154</v>
      </c>
      <c r="B24" s="46">
        <f t="shared" si="1"/>
        <v>8.7562445491803285</v>
      </c>
      <c r="C24" s="46">
        <f t="shared" si="1"/>
        <v>9.3077302504816952</v>
      </c>
      <c r="D24" s="46">
        <f t="shared" si="1"/>
        <v>13.736919444444444</v>
      </c>
    </row>
    <row r="25" spans="1:5">
      <c r="A25" s="44" t="s">
        <v>155</v>
      </c>
      <c r="B25" s="46">
        <f t="shared" si="1"/>
        <v>18.133150015276506</v>
      </c>
      <c r="C25" s="46">
        <f t="shared" si="1"/>
        <v>17.930251920122888</v>
      </c>
      <c r="D25" s="46">
        <f t="shared" si="1"/>
        <v>20.062883252818036</v>
      </c>
    </row>
    <row r="26" spans="1:5">
      <c r="A26" s="57"/>
      <c r="B26" s="60"/>
      <c r="C26" s="60"/>
      <c r="D26" s="60"/>
    </row>
    <row r="27" spans="1:5">
      <c r="A27" s="58"/>
    </row>
    <row r="28" spans="1:5" ht="16.149999999999999" customHeight="1" thickBot="1">
      <c r="A28" s="12" t="s">
        <v>12</v>
      </c>
      <c r="B28" s="96" t="s">
        <v>201</v>
      </c>
      <c r="C28" s="96"/>
      <c r="D28" s="96"/>
      <c r="E28" s="61"/>
    </row>
    <row r="29" spans="1:5">
      <c r="A29" s="14" t="s">
        <v>163</v>
      </c>
      <c r="B29" s="62"/>
      <c r="C29" s="104" t="s">
        <v>162</v>
      </c>
      <c r="D29" s="104"/>
      <c r="E29" s="62"/>
    </row>
    <row r="30" spans="1:5">
      <c r="A30" s="58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2023-12-05T14:09:29Z</dcterms:modified>
</cp:coreProperties>
</file>